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0" yWindow="65516" windowWidth="11480" windowHeight="9860" activeTab="0"/>
  </bookViews>
  <sheets>
    <sheet name="Sheet1" sheetId="1" r:id="rId1"/>
  </sheets>
  <definedNames>
    <definedName name="_xlnm.Print_Area" localSheetId="0">'Sheet1'!$A$1:$Z$476</definedName>
  </definedNames>
  <calcPr fullCalcOnLoad="1"/>
</workbook>
</file>

<file path=xl/comments1.xml><?xml version="1.0" encoding="utf-8"?>
<comments xmlns="http://schemas.openxmlformats.org/spreadsheetml/2006/main">
  <authors>
    <author>heppells</author>
    <author>Heppell</author>
  </authors>
  <commentList>
    <comment ref="P256" authorId="0">
      <text>
        <r>
          <rPr>
            <b/>
            <sz val="8"/>
            <rFont val="Tahoma"/>
            <family val="2"/>
          </rPr>
          <t>heppells:</t>
        </r>
        <r>
          <rPr>
            <sz val="8"/>
            <rFont val="Tahoma"/>
            <family val="2"/>
          </rPr>
          <t xml:space="preserve">
There is nothing for you to adjust here - the harvest is based on the average K</t>
        </r>
      </text>
    </comment>
    <comment ref="S256" authorId="0">
      <text>
        <r>
          <rPr>
            <b/>
            <sz val="8"/>
            <rFont val="Tahoma"/>
            <family val="2"/>
          </rPr>
          <t>heppells:</t>
        </r>
        <r>
          <rPr>
            <sz val="8"/>
            <rFont val="Tahoma"/>
            <family val="2"/>
          </rPr>
          <t xml:space="preserve">
again, nothing for you to adjust here - the harvest is simply the "surplus" greater than K</t>
        </r>
      </text>
    </comment>
    <comment ref="B53" authorId="1">
      <text>
        <r>
          <rPr>
            <b/>
            <sz val="9"/>
            <rFont val="Tahoma"/>
            <family val="2"/>
          </rPr>
          <t>Heppell:</t>
        </r>
        <r>
          <rPr>
            <sz val="9"/>
            <rFont val="Tahoma"/>
            <family val="2"/>
          </rPr>
          <t xml:space="preserve">
put your logistic equation in this cell, refering to the cells above for r and K
Use $ signs on those cell references so you can copy and paste down the whole row. Then, when you change the r and K values the time series for N will change.</t>
        </r>
      </text>
    </comment>
  </commentList>
</comments>
</file>

<file path=xl/sharedStrings.xml><?xml version="1.0" encoding="utf-8"?>
<sst xmlns="http://schemas.openxmlformats.org/spreadsheetml/2006/main" count="140" uniqueCount="46">
  <si>
    <t>FW 320 Introductory Population Dynamics</t>
  </si>
  <si>
    <t>Your Name:</t>
  </si>
  <si>
    <t xml:space="preserve">Lesson </t>
  </si>
  <si>
    <t>Due date</t>
  </si>
  <si>
    <t>Title:</t>
  </si>
  <si>
    <t>Score</t>
  </si>
  <si>
    <t xml:space="preserve"> </t>
  </si>
  <si>
    <t>Date your assignment was uploaded</t>
  </si>
  <si>
    <t>logistic equation and basic harvest models</t>
  </si>
  <si>
    <t>r</t>
  </si>
  <si>
    <t>K</t>
  </si>
  <si>
    <t>N0</t>
  </si>
  <si>
    <t>Change in N</t>
  </si>
  <si>
    <t>t</t>
  </si>
  <si>
    <t>N(t)</t>
  </si>
  <si>
    <t>N(t+1)</t>
  </si>
  <si>
    <t>N(t+1)-N(t)</t>
  </si>
  <si>
    <t>level of randomness</t>
  </si>
  <si>
    <t>K for year</t>
  </si>
  <si>
    <t>TYPE I</t>
  </si>
  <si>
    <t>TYPE II</t>
  </si>
  <si>
    <t>TYPE III</t>
  </si>
  <si>
    <t>TYPE IV</t>
  </si>
  <si>
    <t>TYPE V</t>
  </si>
  <si>
    <t>POPULATION WITHOUT HARVEST</t>
  </si>
  <si>
    <t>in K</t>
  </si>
  <si>
    <t>constant harvest</t>
  </si>
  <si>
    <t>H</t>
  </si>
  <si>
    <t>catch</t>
  </si>
  <si>
    <t>YIELD</t>
  </si>
  <si>
    <t xml:space="preserve">constant </t>
  </si>
  <si>
    <t>proportional harvest</t>
  </si>
  <si>
    <t xml:space="preserve">harvest </t>
  </si>
  <si>
    <t xml:space="preserve">to achieve </t>
  </si>
  <si>
    <t>K/2</t>
  </si>
  <si>
    <t xml:space="preserve">harvest only </t>
  </si>
  <si>
    <t>above K</t>
  </si>
  <si>
    <t>annual lambda</t>
  </si>
  <si>
    <t>N(t+1)/N(t)</t>
  </si>
  <si>
    <t>(number of fish)</t>
  </si>
  <si>
    <t>proportion of N</t>
  </si>
  <si>
    <t>pulse harvest</t>
  </si>
  <si>
    <t>every 10 years</t>
  </si>
  <si>
    <t>(N(t+1)/N(t))</t>
  </si>
  <si>
    <t>out of 24</t>
  </si>
  <si>
    <t>ln(N(t+1)/N(t))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</si>
</sst>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General"/>
    <numFmt numFmtId="166" formatCode="0"/>
  </numFmts>
  <fonts count="28">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color indexed="10"/>
      <name val="Arial"/>
      <family val="2"/>
    </font>
    <font>
      <sz val="10"/>
      <color indexed="10"/>
      <name val="Arial"/>
      <family val="2"/>
    </font>
    <font>
      <sz val="10"/>
      <name val="Symbol"/>
      <family val="1"/>
    </font>
    <font>
      <sz val="12"/>
      <color indexed="57"/>
      <name val="Arial"/>
      <family val="2"/>
    </font>
    <font>
      <sz val="8"/>
      <name val="Tahoma"/>
      <family val="2"/>
    </font>
    <font>
      <b/>
      <sz val="8"/>
      <name val="Tahoma"/>
      <family val="2"/>
    </font>
    <font>
      <sz val="9"/>
      <name val="Tahoma"/>
      <family val="2"/>
    </font>
    <font>
      <b/>
      <sz val="9"/>
      <name val="Tahoma"/>
      <family val="2"/>
    </font>
    <font>
      <b/>
      <sz val="12"/>
      <color indexed="10"/>
      <name val="Arial"/>
      <family val="2"/>
    </font>
    <font>
      <sz val="10"/>
      <color indexed="8"/>
      <name val="Arial"/>
      <family val="0"/>
    </font>
    <font>
      <b/>
      <sz val="10"/>
      <color indexed="8"/>
      <name val="Arial"/>
      <family val="0"/>
    </font>
    <font>
      <sz val="9"/>
      <color indexed="8"/>
      <name val="Arial"/>
      <family val="0"/>
    </font>
    <font>
      <sz val="12"/>
      <color indexed="8"/>
      <name val="Arial"/>
      <family val="0"/>
    </font>
    <font>
      <b/>
      <sz val="12"/>
      <color indexed="8"/>
      <name val="Arial"/>
      <family val="0"/>
    </font>
    <font>
      <b/>
      <sz val="9.75"/>
      <color indexed="8"/>
      <name val="Arial"/>
      <family val="0"/>
    </font>
    <font>
      <b/>
      <sz val="10.75"/>
      <color indexed="8"/>
      <name val="Arial"/>
      <family val="0"/>
    </font>
    <font>
      <sz val="8.75"/>
      <color indexed="8"/>
      <name val="Arial"/>
      <family val="0"/>
    </font>
    <font>
      <b/>
      <sz val="9"/>
      <color indexed="8"/>
      <name val="Arial"/>
      <family val="0"/>
    </font>
    <font>
      <b/>
      <sz val="8.75"/>
      <color indexed="8"/>
      <name val="Arial"/>
      <family val="0"/>
    </font>
    <font>
      <sz val="11"/>
      <color indexed="8"/>
      <name val="Calibri"/>
      <family val="0"/>
    </font>
    <font>
      <b/>
      <sz val="11"/>
      <color indexed="8"/>
      <name val="Calibri"/>
      <family val="0"/>
    </font>
    <font>
      <b/>
      <sz val="8"/>
      <name val="Arial"/>
      <family val="2"/>
    </font>
  </fonts>
  <fills count="2">
    <fill>
      <patternFill/>
    </fill>
    <fill>
      <patternFill patternType="gray125"/>
    </fill>
  </fills>
  <borders count="14">
    <border>
      <left/>
      <right/>
      <top/>
      <bottom/>
      <diagonal/>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14" fontId="0" fillId="0" borderId="1" xfId="0" applyNumberFormat="1" applyBorder="1" applyAlignment="1">
      <alignment/>
    </xf>
    <xf numFmtId="0" fontId="0" fillId="0" borderId="0" xfId="0" applyAlignment="1">
      <alignment horizontal="center"/>
    </xf>
    <xf numFmtId="0" fontId="6" fillId="0" borderId="0" xfId="0" applyFont="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0" fontId="0" fillId="0" borderId="2"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9" fillId="0" borderId="8" xfId="0" applyFont="1" applyBorder="1" applyAlignment="1">
      <alignment/>
    </xf>
    <xf numFmtId="0" fontId="0" fillId="0" borderId="5" xfId="0" applyBorder="1" applyAlignment="1">
      <alignment horizontal="left"/>
    </xf>
    <xf numFmtId="0" fontId="0" fillId="0" borderId="5" xfId="0" applyBorder="1" applyAlignment="1">
      <alignment horizontal="center"/>
    </xf>
    <xf numFmtId="0" fontId="0" fillId="0" borderId="0" xfId="0" applyFont="1" applyAlignment="1">
      <alignment/>
    </xf>
    <xf numFmtId="0" fontId="0" fillId="0" borderId="8" xfId="0" applyBorder="1" applyAlignment="1">
      <alignment/>
    </xf>
    <xf numFmtId="0" fontId="0" fillId="0" borderId="9" xfId="0" applyBorder="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0" fillId="0" borderId="1" xfId="0" applyNumberFormat="1" applyBorder="1" applyAlignment="1">
      <alignment/>
    </xf>
    <xf numFmtId="0" fontId="0" fillId="0" borderId="8" xfId="0" applyNumberFormat="1" applyFont="1" applyBorder="1" applyAlignment="1">
      <alignment/>
    </xf>
    <xf numFmtId="0" fontId="14" fillId="0" borderId="8" xfId="0" applyFont="1" applyBorder="1" applyAlignment="1">
      <alignment/>
    </xf>
    <xf numFmtId="2" fontId="14" fillId="0" borderId="1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Logistic Equation with pulse harvest every 10 years (TYPE I)</a:t>
            </a:r>
          </a:p>
        </c:rich>
      </c:tx>
      <c:layout>
        <c:manualLayout>
          <c:xMode val="factor"/>
          <c:yMode val="factor"/>
          <c:x val="0.0055"/>
          <c:y val="-0.0045"/>
        </c:manualLayout>
      </c:layout>
      <c:spPr>
        <a:noFill/>
        <a:ln w="3175">
          <a:noFill/>
        </a:ln>
      </c:spPr>
    </c:title>
    <c:plotArea>
      <c:layout>
        <c:manualLayout>
          <c:xMode val="edge"/>
          <c:yMode val="edge"/>
          <c:x val="0.111"/>
          <c:y val="0.29625"/>
          <c:w val="0.8805"/>
          <c:h val="0.64"/>
        </c:manualLayout>
      </c:layout>
      <c:scatterChart>
        <c:scatterStyle val="lineMarker"/>
        <c:varyColors val="0"/>
        <c:ser>
          <c:idx val="0"/>
          <c:order val="0"/>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Ref>
              <c:f>Sheet1!$G$266:$G$365</c:f>
              <c:numCache/>
            </c:numRef>
          </c:yVal>
          <c:smooth val="0"/>
        </c:ser>
        <c:ser>
          <c:idx val="1"/>
          <c:order val="1"/>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yVal>
            <c:numRef>
              <c:f>Sheet1!$F$266:$F$365</c:f>
              <c:numCache/>
            </c:numRef>
          </c:yVal>
          <c:smooth val="0"/>
        </c:ser>
        <c:axId val="44522339"/>
        <c:axId val="65156732"/>
      </c:scatterChart>
      <c:valAx>
        <c:axId val="44522339"/>
        <c:scaling>
          <c:orientation val="minMax"/>
          <c:max val="100"/>
        </c:scaling>
        <c:axPos val="b"/>
        <c:title>
          <c:tx>
            <c:rich>
              <a:bodyPr vert="horz" rot="0" anchor="ctr"/>
              <a:lstStyle/>
              <a:p>
                <a:pPr algn="ctr">
                  <a:defRPr/>
                </a:pPr>
                <a:r>
                  <a:rPr lang="en-US" cap="none" sz="1200" b="1" i="0" u="none" baseline="0">
                    <a:latin typeface="Arial"/>
                    <a:ea typeface="Arial"/>
                    <a:cs typeface="Arial"/>
                  </a:rPr>
                  <a:t>Time</a:t>
                </a:r>
              </a:p>
            </c:rich>
          </c:tx>
          <c:layout>
            <c:manualLayout>
              <c:xMode val="factor"/>
              <c:yMode val="factor"/>
              <c:x val="-0.036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156732"/>
        <c:crosses val="autoZero"/>
        <c:crossBetween val="midCat"/>
        <c:dispUnits/>
      </c:valAx>
      <c:valAx>
        <c:axId val="65156732"/>
        <c:scaling>
          <c:orientation val="minMax"/>
        </c:scaling>
        <c:axPos val="l"/>
        <c:title>
          <c:tx>
            <c:rich>
              <a:bodyPr vert="horz" rot="-5400000" anchor="ctr"/>
              <a:lstStyle/>
              <a:p>
                <a:pPr algn="ctr">
                  <a:defRPr/>
                </a:pPr>
                <a:r>
                  <a:rPr lang="en-US" cap="none" sz="975" b="1" i="0" u="none" baseline="0">
                    <a:latin typeface="Arial"/>
                    <a:ea typeface="Arial"/>
                    <a:cs typeface="Arial"/>
                  </a:rPr>
                  <a:t>N or Yield (number of fish)</a:t>
                </a:r>
              </a:p>
            </c:rich>
          </c:tx>
          <c:layout>
            <c:manualLayout>
              <c:xMode val="factor"/>
              <c:yMode val="factor"/>
              <c:x val="-0.0365"/>
              <c:y val="-0.017"/>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452233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Logistic Equation with constant harvest (TYPE II)</a:t>
            </a:r>
          </a:p>
        </c:rich>
      </c:tx>
      <c:layout>
        <c:manualLayout>
          <c:xMode val="factor"/>
          <c:yMode val="factor"/>
          <c:x val="0.0085"/>
          <c:y val="-0.015"/>
        </c:manualLayout>
      </c:layout>
      <c:spPr>
        <a:noFill/>
        <a:ln w="3175">
          <a:noFill/>
        </a:ln>
      </c:spPr>
    </c:title>
    <c:plotArea>
      <c:layout>
        <c:manualLayout>
          <c:xMode val="edge"/>
          <c:yMode val="edge"/>
          <c:x val="0.04275"/>
          <c:y val="0.20075"/>
          <c:w val="0.961"/>
          <c:h val="0.679"/>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Ref>
              <c:f>Sheet1!$J$266:$J$365</c:f>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yVal>
            <c:numRef>
              <c:f>Sheet1!$I$266:$I$365</c:f>
              <c:numCache/>
            </c:numRef>
          </c:yVal>
          <c:smooth val="0"/>
        </c:ser>
        <c:axId val="49539677"/>
        <c:axId val="43203910"/>
      </c:scatterChart>
      <c:valAx>
        <c:axId val="49539677"/>
        <c:scaling>
          <c:orientation val="minMax"/>
          <c:max val="100"/>
        </c:scaling>
        <c:axPos val="b"/>
        <c:title>
          <c:tx>
            <c:rich>
              <a:bodyPr vert="horz" rot="0" anchor="ctr"/>
              <a:lstStyle/>
              <a:p>
                <a:pPr algn="ctr">
                  <a:defRPr/>
                </a:pPr>
                <a:r>
                  <a:rPr lang="en-US" cap="none" sz="900" b="1" i="0" u="none" baseline="0">
                    <a:latin typeface="Arial"/>
                    <a:ea typeface="Arial"/>
                    <a:cs typeface="Arial"/>
                  </a:rPr>
                  <a:t>Time</a:t>
                </a:r>
              </a:p>
            </c:rich>
          </c:tx>
          <c:layout>
            <c:manualLayout>
              <c:xMode val="factor"/>
              <c:yMode val="factor"/>
              <c:x val="-0.0322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203910"/>
        <c:crosses val="autoZero"/>
        <c:crossBetween val="midCat"/>
        <c:dispUnits/>
      </c:valAx>
      <c:valAx>
        <c:axId val="43203910"/>
        <c:scaling>
          <c:orientation val="minMax"/>
        </c:scaling>
        <c:axPos val="l"/>
        <c:title>
          <c:tx>
            <c:rich>
              <a:bodyPr vert="horz" rot="-5400000" anchor="ctr"/>
              <a:lstStyle/>
              <a:p>
                <a:pPr algn="ctr">
                  <a:defRPr/>
                </a:pPr>
                <a:r>
                  <a:rPr lang="en-US" cap="none" sz="875" b="1" i="0" u="none" baseline="0">
                    <a:latin typeface="Arial"/>
                    <a:ea typeface="Arial"/>
                    <a:cs typeface="Arial"/>
                  </a:rPr>
                  <a:t>N or Yield (number of fish)</a:t>
                </a:r>
              </a:p>
            </c:rich>
          </c:tx>
          <c:layout>
            <c:manualLayout>
              <c:xMode val="factor"/>
              <c:yMode val="factor"/>
              <c:x val="-0.026"/>
              <c:y val="0.028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53967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Logistic Equation with constant proportion harvest (TYPE III)</a:t>
            </a:r>
          </a:p>
        </c:rich>
      </c:tx>
      <c:layout>
        <c:manualLayout>
          <c:xMode val="factor"/>
          <c:yMode val="factor"/>
          <c:x val="0.02825"/>
          <c:y val="-0.005"/>
        </c:manualLayout>
      </c:layout>
      <c:spPr>
        <a:noFill/>
        <a:ln w="3175">
          <a:noFill/>
        </a:ln>
      </c:spPr>
    </c:title>
    <c:plotArea>
      <c:layout>
        <c:manualLayout>
          <c:xMode val="edge"/>
          <c:yMode val="edge"/>
          <c:x val="0.073"/>
          <c:y val="0.33075"/>
          <c:w val="0.91025"/>
          <c:h val="0.667"/>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Ref>
              <c:f>Sheet1!$M$266:$M$365</c:f>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yVal>
            <c:numRef>
              <c:f>Sheet1!$L$266:$L$365</c:f>
              <c:numCache/>
            </c:numRef>
          </c:yVal>
          <c:smooth val="0"/>
        </c:ser>
        <c:axId val="53290871"/>
        <c:axId val="9855792"/>
      </c:scatterChart>
      <c:valAx>
        <c:axId val="53290871"/>
        <c:scaling>
          <c:orientation val="minMax"/>
          <c:max val="100"/>
        </c:scaling>
        <c:axPos val="b"/>
        <c:delete val="0"/>
        <c:numFmt formatCode="General" sourceLinked="1"/>
        <c:majorTickMark val="out"/>
        <c:minorTickMark val="none"/>
        <c:tickLblPos val="nextTo"/>
        <c:spPr>
          <a:ln w="3175">
            <a:solidFill>
              <a:srgbClr val="000000"/>
            </a:solidFill>
          </a:ln>
        </c:spPr>
        <c:crossAx val="9855792"/>
        <c:crosses val="autoZero"/>
        <c:crossBetween val="midCat"/>
        <c:dispUnits/>
      </c:valAx>
      <c:valAx>
        <c:axId val="9855792"/>
        <c:scaling>
          <c:orientation val="minMax"/>
        </c:scaling>
        <c:axPos val="l"/>
        <c:title>
          <c:tx>
            <c:rich>
              <a:bodyPr vert="horz" rot="-5400000" anchor="ctr"/>
              <a:lstStyle/>
              <a:p>
                <a:pPr algn="ctr">
                  <a:defRPr/>
                </a:pPr>
                <a:r>
                  <a:rPr lang="en-US" cap="none" sz="900" b="1" i="0" u="none" baseline="0">
                    <a:latin typeface="Arial"/>
                    <a:ea typeface="Arial"/>
                    <a:cs typeface="Arial"/>
                  </a:rPr>
                  <a:t>N or Yield (number of fish)</a:t>
                </a:r>
              </a:p>
            </c:rich>
          </c:tx>
          <c:layout>
            <c:manualLayout>
              <c:xMode val="factor"/>
              <c:yMode val="factor"/>
              <c:x val="-0.027"/>
              <c:y val="-0.01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29087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Logistic Equation with harvest set to acheive K/2 (TYPE IV)</a:t>
            </a:r>
          </a:p>
        </c:rich>
      </c:tx>
      <c:layout>
        <c:manualLayout>
          <c:xMode val="factor"/>
          <c:yMode val="factor"/>
          <c:x val="-0.01125"/>
          <c:y val="-0.0055"/>
        </c:manualLayout>
      </c:layout>
      <c:spPr>
        <a:noFill/>
        <a:ln w="3175">
          <a:noFill/>
        </a:ln>
      </c:spPr>
    </c:title>
    <c:plotArea>
      <c:layout>
        <c:manualLayout>
          <c:xMode val="edge"/>
          <c:yMode val="edge"/>
          <c:x val="0.12675"/>
          <c:y val="0.35675"/>
          <c:w val="0.8565"/>
          <c:h val="0.637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Ref>
              <c:f>Sheet1!$P$266:$P$365</c:f>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yVal>
            <c:numRef>
              <c:f>Sheet1!$O$266:$O$365</c:f>
              <c:numCache/>
            </c:numRef>
          </c:yVal>
          <c:smooth val="0"/>
        </c:ser>
        <c:axId val="21593265"/>
        <c:axId val="60121658"/>
      </c:scatterChart>
      <c:valAx>
        <c:axId val="21593265"/>
        <c:scaling>
          <c:orientation val="minMax"/>
          <c:max val="100"/>
        </c:scaling>
        <c:axPos val="b"/>
        <c:delete val="0"/>
        <c:numFmt formatCode="General" sourceLinked="1"/>
        <c:majorTickMark val="out"/>
        <c:minorTickMark val="none"/>
        <c:tickLblPos val="nextTo"/>
        <c:spPr>
          <a:ln w="3175">
            <a:solidFill>
              <a:srgbClr val="000000"/>
            </a:solidFill>
          </a:ln>
        </c:spPr>
        <c:crossAx val="60121658"/>
        <c:crosses val="autoZero"/>
        <c:crossBetween val="midCat"/>
        <c:dispUnits/>
      </c:valAx>
      <c:valAx>
        <c:axId val="60121658"/>
        <c:scaling>
          <c:orientation val="minMax"/>
        </c:scaling>
        <c:axPos val="l"/>
        <c:title>
          <c:tx>
            <c:rich>
              <a:bodyPr vert="horz" rot="-5400000" anchor="ctr"/>
              <a:lstStyle/>
              <a:p>
                <a:pPr algn="ctr">
                  <a:defRPr/>
                </a:pPr>
                <a:r>
                  <a:rPr lang="en-US" cap="none" sz="900" b="1" i="0" u="none" baseline="0">
                    <a:latin typeface="Arial"/>
                    <a:ea typeface="Arial"/>
                    <a:cs typeface="Arial"/>
                  </a:rPr>
                  <a:t>N or Yield (number of fish)</a:t>
                </a:r>
              </a:p>
            </c:rich>
          </c:tx>
          <c:layout>
            <c:manualLayout>
              <c:xMode val="factor"/>
              <c:yMode val="factor"/>
              <c:x val="-0.029"/>
              <c:y val="-0.015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59326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Logistic Equation with harvest of animals only when population is greater than K (TYPE V)</a:t>
            </a:r>
          </a:p>
        </c:rich>
      </c:tx>
      <c:layout>
        <c:manualLayout>
          <c:xMode val="factor"/>
          <c:yMode val="factor"/>
          <c:x val="0.00575"/>
          <c:y val="-0.00525"/>
        </c:manualLayout>
      </c:layout>
      <c:spPr>
        <a:noFill/>
        <a:ln w="3175">
          <a:noFill/>
        </a:ln>
      </c:spPr>
    </c:title>
    <c:plotArea>
      <c:layout>
        <c:manualLayout>
          <c:xMode val="edge"/>
          <c:yMode val="edge"/>
          <c:x val="0.07225"/>
          <c:y val="0.359"/>
          <c:w val="0.8995"/>
          <c:h val="0.631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Lit>
              <c:ptCount val="9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numLit>
          </c:xVal>
          <c:yVal>
            <c:numLit>
              <c:ptCount val="100"/>
              <c:pt idx="0">
                <c:v>1000</c:v>
              </c:pt>
              <c:pt idx="1">
                <c:v>971.06967525227</c:v>
              </c:pt>
              <c:pt idx="2">
                <c:v>1012.17107432378</c:v>
              </c:pt>
              <c:pt idx="3">
                <c:v>1019.39376389952</c:v>
              </c:pt>
              <c:pt idx="4">
                <c:v>1064.72792692553</c:v>
              </c:pt>
              <c:pt idx="5">
                <c:v>965.722372996248</c:v>
              </c:pt>
              <c:pt idx="6">
                <c:v>1014.42163039738</c:v>
              </c:pt>
              <c:pt idx="7">
                <c:v>1010.21596178053</c:v>
              </c:pt>
              <c:pt idx="8">
                <c:v>1034.01576432424</c:v>
              </c:pt>
              <c:pt idx="9">
                <c:v>995.851123562348</c:v>
              </c:pt>
              <c:pt idx="10">
                <c:v>944.489780827714</c:v>
              </c:pt>
              <c:pt idx="11">
                <c:v>945.984179257862</c:v>
              </c:pt>
              <c:pt idx="12">
                <c:v>1000.88478553572</c:v>
              </c:pt>
              <c:pt idx="13">
                <c:v>1012.67809517715</c:v>
              </c:pt>
              <c:pt idx="14">
                <c:v>1057.50829962501</c:v>
              </c:pt>
              <c:pt idx="15">
                <c:v>979.959917034828</c:v>
              </c:pt>
              <c:pt idx="16">
                <c:v>1027.97774248305</c:v>
              </c:pt>
              <c:pt idx="17">
                <c:v>1059.40566571629</c:v>
              </c:pt>
              <c:pt idx="18">
                <c:v>979.042842588583</c:v>
              </c:pt>
              <c:pt idx="19">
                <c:v>1005.33489309705</c:v>
              </c:pt>
              <c:pt idx="20">
                <c:v>970.548845881593</c:v>
              </c:pt>
              <c:pt idx="21">
                <c:v>898.243943117388</c:v>
              </c:pt>
              <c:pt idx="22">
                <c:v>860.236259058084</c:v>
              </c:pt>
              <c:pt idx="23">
                <c:v>830.889223443531</c:v>
              </c:pt>
              <c:pt idx="24">
                <c:v>860.439276153141</c:v>
              </c:pt>
              <c:pt idx="25">
                <c:v>910.329757113407</c:v>
              </c:pt>
              <c:pt idx="26">
                <c:v>892.753747508571</c:v>
              </c:pt>
              <c:pt idx="27">
                <c:v>912.642355252509</c:v>
              </c:pt>
              <c:pt idx="28">
                <c:v>900.751581845031</c:v>
              </c:pt>
              <c:pt idx="29">
                <c:v>970.147953224963</c:v>
              </c:pt>
              <c:pt idx="30">
                <c:v>1013.81014326689</c:v>
              </c:pt>
              <c:pt idx="31">
                <c:v>950.095818292367</c:v>
              </c:pt>
              <c:pt idx="32">
                <c:v>1016.02140673681</c:v>
              </c:pt>
              <c:pt idx="33">
                <c:v>937.396490767662</c:v>
              </c:pt>
              <c:pt idx="34">
                <c:v>962.414388199599</c:v>
              </c:pt>
              <c:pt idx="35">
                <c:v>894.184132184056</c:v>
              </c:pt>
              <c:pt idx="36">
                <c:v>962.403505850399</c:v>
              </c:pt>
              <c:pt idx="37">
                <c:v>999.549797963759</c:v>
              </c:pt>
              <c:pt idx="38">
                <c:v>921.657187440645</c:v>
              </c:pt>
              <c:pt idx="39">
                <c:v>975.904588294981</c:v>
              </c:pt>
              <c:pt idx="40">
                <c:v>1022.95625127126</c:v>
              </c:pt>
              <c:pt idx="41">
                <c:v>1008.67445455256</c:v>
              </c:pt>
              <c:pt idx="42">
                <c:v>1018.92360590654</c:v>
              </c:pt>
              <c:pt idx="43">
                <c:v>993.564965732108</c:v>
              </c:pt>
              <c:pt idx="44">
                <c:v>974.427389489035</c:v>
              </c:pt>
              <c:pt idx="45">
                <c:v>986.369254838407</c:v>
              </c:pt>
              <c:pt idx="46">
                <c:v>1004.75426312481</c:v>
              </c:pt>
              <c:pt idx="47">
                <c:v>907.116502614359</c:v>
              </c:pt>
              <c:pt idx="48">
                <c:v>855.594390028121</c:v>
              </c:pt>
              <c:pt idx="49">
                <c:v>917.900675100143</c:v>
              </c:pt>
              <c:pt idx="50">
                <c:v>943.561111651592</c:v>
              </c:pt>
              <c:pt idx="51">
                <c:v>934.173223639877</c:v>
              </c:pt>
              <c:pt idx="52">
                <c:v>920.052939923461</c:v>
              </c:pt>
              <c:pt idx="53">
                <c:v>882.521981518043</c:v>
              </c:pt>
              <c:pt idx="54">
                <c:v>844.783536241474</c:v>
              </c:pt>
              <c:pt idx="55">
                <c:v>851.936112915093</c:v>
              </c:pt>
              <c:pt idx="56">
                <c:v>840.947572454057</c:v>
              </c:pt>
              <c:pt idx="57">
                <c:v>881.644486272042</c:v>
              </c:pt>
              <c:pt idx="58">
                <c:v>906.183781793783</c:v>
              </c:pt>
              <c:pt idx="59">
                <c:v>968.028925988657</c:v>
              </c:pt>
              <c:pt idx="60">
                <c:v>991.678442774965</c:v>
              </c:pt>
              <c:pt idx="61">
                <c:v>922.541473993592</c:v>
              </c:pt>
              <c:pt idx="62">
                <c:v>924.980794119615</c:v>
              </c:pt>
              <c:pt idx="63">
                <c:v>873.33274130237</c:v>
              </c:pt>
              <c:pt idx="64">
                <c:v>852.089697984906</c:v>
              </c:pt>
              <c:pt idx="65">
                <c:v>907.55810678339</c:v>
              </c:pt>
              <c:pt idx="66">
                <c:v>959.411266877891</c:v>
              </c:pt>
              <c:pt idx="67">
                <c:v>1012.27052083729</c:v>
              </c:pt>
              <c:pt idx="68">
                <c:v>931.372455967138</c:v>
              </c:pt>
              <c:pt idx="69">
                <c:v>987.340642481734</c:v>
              </c:pt>
              <c:pt idx="70">
                <c:v>1032.20902357061</c:v>
              </c:pt>
              <c:pt idx="71">
                <c:v>959.548324517833</c:v>
              </c:pt>
              <c:pt idx="72">
                <c:v>990.838318343247</c:v>
              </c:pt>
              <c:pt idx="73">
                <c:v>908.458197229339</c:v>
              </c:pt>
              <c:pt idx="74">
                <c:v>970.963308803963</c:v>
              </c:pt>
              <c:pt idx="75">
                <c:v>1010.35859397476</c:v>
              </c:pt>
              <c:pt idx="76">
                <c:v>988.493335364366</c:v>
              </c:pt>
              <c:pt idx="77">
                <c:v>964.460938441483</c:v>
              </c:pt>
              <c:pt idx="78">
                <c:v>913.264451412103</c:v>
              </c:pt>
              <c:pt idx="79">
                <c:v>943.697867955678</c:v>
              </c:pt>
              <c:pt idx="80">
                <c:v>1003.90635877995</c:v>
              </c:pt>
              <c:pt idx="81">
                <c:v>912.456844960865</c:v>
              </c:pt>
              <c:pt idx="82">
                <c:v>974.597257937971</c:v>
              </c:pt>
              <c:pt idx="83">
                <c:v>1038.33111688778</c:v>
              </c:pt>
              <c:pt idx="84">
                <c:v>1033.31031354004</c:v>
              </c:pt>
              <c:pt idx="85">
                <c:v>959.51286086265</c:v>
              </c:pt>
              <c:pt idx="86">
                <c:v>883.594227804306</c:v>
              </c:pt>
              <c:pt idx="87">
                <c:v>858.171233784836</c:v>
              </c:pt>
              <c:pt idx="88">
                <c:v>864.760965013695</c:v>
              </c:pt>
              <c:pt idx="89">
                <c:v>838.74847393409</c:v>
              </c:pt>
              <c:pt idx="90">
                <c:v>908.656029491206</c:v>
              </c:pt>
              <c:pt idx="91">
                <c:v>922.201757317399</c:v>
              </c:pt>
              <c:pt idx="92">
                <c:v>899.59168723538</c:v>
              </c:pt>
              <c:pt idx="93">
                <c:v>930.589953318727</c:v>
              </c:pt>
              <c:pt idx="94">
                <c:v>979.218542617029</c:v>
              </c:pt>
              <c:pt idx="95">
                <c:v>936.964855603193</c:v>
              </c:pt>
              <c:pt idx="96">
                <c:v>928.01668801641</c:v>
              </c:pt>
              <c:pt idx="97">
                <c:v>975.632233669165</c:v>
              </c:pt>
              <c:pt idx="98">
                <c:v>1032.41455016483</c:v>
              </c:pt>
              <c:pt idx="99">
                <c:v>1036.93175875139</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Lit>
              <c:ptCount val="9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numLit>
          </c:xVal>
          <c:yVal>
            <c:numLit>
              <c:ptCount val="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5.33489309705441</c:v>
              </c:pt>
              <c:pt idx="19">
                <c:v>0</c:v>
              </c:pt>
              <c:pt idx="20">
                <c:v>0</c:v>
              </c:pt>
              <c:pt idx="21">
                <c:v>0</c:v>
              </c:pt>
              <c:pt idx="22">
                <c:v>0</c:v>
              </c:pt>
              <c:pt idx="23">
                <c:v>0</c:v>
              </c:pt>
              <c:pt idx="24">
                <c:v>0</c:v>
              </c:pt>
              <c:pt idx="25">
                <c:v>0</c:v>
              </c:pt>
              <c:pt idx="26">
                <c:v>0</c:v>
              </c:pt>
              <c:pt idx="27">
                <c:v>0</c:v>
              </c:pt>
              <c:pt idx="28">
                <c:v>0</c:v>
              </c:pt>
              <c:pt idx="29">
                <c:v>13.8101432668971</c:v>
              </c:pt>
              <c:pt idx="30">
                <c:v>0</c:v>
              </c:pt>
              <c:pt idx="31">
                <c:v>16.0214067368138</c:v>
              </c:pt>
              <c:pt idx="32">
                <c:v>0</c:v>
              </c:pt>
              <c:pt idx="33">
                <c:v>0</c:v>
              </c:pt>
              <c:pt idx="34">
                <c:v>0</c:v>
              </c:pt>
              <c:pt idx="35">
                <c:v>0</c:v>
              </c:pt>
              <c:pt idx="36">
                <c:v>0</c:v>
              </c:pt>
              <c:pt idx="37">
                <c:v>0</c:v>
              </c:pt>
              <c:pt idx="38">
                <c:v>0</c:v>
              </c:pt>
              <c:pt idx="39">
                <c:v>22.9562512712629</c:v>
              </c:pt>
              <c:pt idx="40">
                <c:v>8.67445455256462</c:v>
              </c:pt>
              <c:pt idx="41">
                <c:v>18.923605906546</c:v>
              </c:pt>
              <c:pt idx="42">
                <c:v>0</c:v>
              </c:pt>
              <c:pt idx="43">
                <c:v>0</c:v>
              </c:pt>
              <c:pt idx="44">
                <c:v>0</c:v>
              </c:pt>
              <c:pt idx="45">
                <c:v>4.75426312481159</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12.2705208372956</c:v>
              </c:pt>
              <c:pt idx="67">
                <c:v>0</c:v>
              </c:pt>
              <c:pt idx="68">
                <c:v>0</c:v>
              </c:pt>
              <c:pt idx="69">
                <c:v>32.2090235706143</c:v>
              </c:pt>
              <c:pt idx="70">
                <c:v>0</c:v>
              </c:pt>
              <c:pt idx="71">
                <c:v>0</c:v>
              </c:pt>
              <c:pt idx="72">
                <c:v>0</c:v>
              </c:pt>
              <c:pt idx="73">
                <c:v>0</c:v>
              </c:pt>
              <c:pt idx="74">
                <c:v>10.3585939747647</c:v>
              </c:pt>
              <c:pt idx="75">
                <c:v>0</c:v>
              </c:pt>
              <c:pt idx="76">
                <c:v>0</c:v>
              </c:pt>
              <c:pt idx="77">
                <c:v>0</c:v>
              </c:pt>
              <c:pt idx="78">
                <c:v>0</c:v>
              </c:pt>
              <c:pt idx="79">
                <c:v>3.90635877995032</c:v>
              </c:pt>
              <c:pt idx="80">
                <c:v>0</c:v>
              </c:pt>
              <c:pt idx="81">
                <c:v>0</c:v>
              </c:pt>
              <c:pt idx="82">
                <c:v>38.3311168877862</c:v>
              </c:pt>
              <c:pt idx="83">
                <c:v>33.3103135400444</c:v>
              </c:pt>
              <c:pt idx="84">
                <c:v>0</c:v>
              </c:pt>
              <c:pt idx="85">
                <c:v>0</c:v>
              </c:pt>
              <c:pt idx="86">
                <c:v>0</c:v>
              </c:pt>
              <c:pt idx="87">
                <c:v>0</c:v>
              </c:pt>
              <c:pt idx="88">
                <c:v>0</c:v>
              </c:pt>
              <c:pt idx="89">
                <c:v>0</c:v>
              </c:pt>
              <c:pt idx="90">
                <c:v>0</c:v>
              </c:pt>
              <c:pt idx="91">
                <c:v>0</c:v>
              </c:pt>
              <c:pt idx="92">
                <c:v>0</c:v>
              </c:pt>
              <c:pt idx="93">
                <c:v>0</c:v>
              </c:pt>
              <c:pt idx="94">
                <c:v>0</c:v>
              </c:pt>
              <c:pt idx="95">
                <c:v>0</c:v>
              </c:pt>
              <c:pt idx="96">
                <c:v>0</c:v>
              </c:pt>
              <c:pt idx="97">
                <c:v>32.4145501648338</c:v>
              </c:pt>
            </c:numLit>
          </c:yVal>
          <c:smooth val="0"/>
        </c:ser>
        <c:axId val="4224011"/>
        <c:axId val="38016100"/>
      </c:scatterChart>
      <c:valAx>
        <c:axId val="4224011"/>
        <c:scaling>
          <c:orientation val="minMax"/>
          <c:max val="100"/>
        </c:scaling>
        <c:axPos val="b"/>
        <c:delete val="0"/>
        <c:numFmt formatCode="General" sourceLinked="1"/>
        <c:majorTickMark val="out"/>
        <c:minorTickMark val="none"/>
        <c:tickLblPos val="nextTo"/>
        <c:spPr>
          <a:ln w="3175">
            <a:solidFill>
              <a:srgbClr val="000000"/>
            </a:solidFill>
          </a:ln>
        </c:spPr>
        <c:crossAx val="38016100"/>
        <c:crosses val="autoZero"/>
        <c:crossBetween val="midCat"/>
        <c:dispUnits/>
      </c:valAx>
      <c:valAx>
        <c:axId val="38016100"/>
        <c:scaling>
          <c:orientation val="minMax"/>
        </c:scaling>
        <c:axPos val="l"/>
        <c:title>
          <c:tx>
            <c:rich>
              <a:bodyPr vert="horz" rot="-5400000" anchor="ctr"/>
              <a:lstStyle/>
              <a:p>
                <a:pPr algn="ctr">
                  <a:defRPr/>
                </a:pPr>
                <a:r>
                  <a:rPr lang="en-US" cap="none" sz="900" b="1" i="0" u="none" baseline="0">
                    <a:latin typeface="Arial"/>
                    <a:ea typeface="Arial"/>
                    <a:cs typeface="Arial"/>
                  </a:rPr>
                  <a:t>N or Yield (number of fish)</a:t>
                </a:r>
              </a:p>
            </c:rich>
          </c:tx>
          <c:layout>
            <c:manualLayout>
              <c:xMode val="factor"/>
              <c:yMode val="factor"/>
              <c:x val="-0.02775"/>
              <c:y val="-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2401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10</xdr:row>
      <xdr:rowOff>152400</xdr:rowOff>
    </xdr:from>
    <xdr:ext cx="8296275" cy="3152775"/>
    <xdr:sp>
      <xdr:nvSpPr>
        <xdr:cNvPr id="1" name="Text Box 1"/>
        <xdr:cNvSpPr txBox="1">
          <a:spLocks noChangeArrowheads="1"/>
        </xdr:cNvSpPr>
      </xdr:nvSpPr>
      <xdr:spPr>
        <a:xfrm>
          <a:off x="57150" y="1885950"/>
          <a:ext cx="8296275" cy="3152775"/>
        </a:xfrm>
        <a:prstGeom prst="rect">
          <a:avLst/>
        </a:prstGeom>
        <a:solidFill>
          <a:srgbClr val="FFFFFF"/>
        </a:solidFill>
        <a:ln w="28575" cmpd="sng">
          <a:solidFill>
            <a:srgbClr val="0000D4"/>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Background: Although we expect that populations can produce more offspring than needed for replacement, they cannot grow exponentially for long.  A typical population trajectory through time is "S" shaped (also called a "sigmoid curve"), with growth in percent per year slowing as the population reaches a "carrying capacity" (K). The most common equation to represent this pattern is the logistic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dN/dt (change in N with change in time) = rN (1 - 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discrete form of this equation is: N(t + 1) = N(t) + r*N(t)*(1 - N(t)/K)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logistic equation (and minor modifications of it) is used regularly in harvest management. The equation predicts that the largest number of individuals will be added to the population in the next year when the population size is 1/2 of K. Note that this is different from proportional population growth rate - the number added is N (t +1 ) - 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Importantly, for these models, r is considered an "intrinsic property" of the population, rather than a result like lambda. r itself does not change, and is the maximum rate of growth that the population can reach. r is a continuous rate, dN/dt; sometimes it is called "rmax". The logistic model equation assumes that a population will grow at a rate of "r" when it is at its lowest density because animals are not competing for resources (but see lecture notes on depensation to see why this may be a bad assumption). As soon as the population starts to increase, the "realized" growth rate (which we can express as lambda, N(t+1)/N(t)) will be less than exp^r. You can see how this works by writing out the equation on a piece of paper, choosing an r and a K value, and calculating N(t+1) when N(t) = 1, 2, 10, one half of K, K-1, K, and K+10. This is a good exercise to help understand how the equation actually works.</a:t>
          </a:r>
        </a:p>
      </xdr:txBody>
    </xdr:sp>
    <xdr:clientData/>
  </xdr:oneCellAnchor>
  <xdr:oneCellAnchor>
    <xdr:from>
      <xdr:col>0</xdr:col>
      <xdr:colOff>85725</xdr:colOff>
      <xdr:row>7</xdr:row>
      <xdr:rowOff>104775</xdr:rowOff>
    </xdr:from>
    <xdr:ext cx="7791450" cy="257175"/>
    <xdr:sp>
      <xdr:nvSpPr>
        <xdr:cNvPr id="2" name="Text Box 2"/>
        <xdr:cNvSpPr txBox="1">
          <a:spLocks noChangeArrowheads="1"/>
        </xdr:cNvSpPr>
      </xdr:nvSpPr>
      <xdr:spPr>
        <a:xfrm>
          <a:off x="85725" y="1352550"/>
          <a:ext cx="7791450" cy="257175"/>
        </a:xfrm>
        <a:prstGeom prst="rect">
          <a:avLst/>
        </a:prstGeom>
        <a:solidFill>
          <a:srgbClr val="FFFFFF"/>
        </a:solidFill>
        <a:ln w="38100" cmpd="sng">
          <a:solidFill>
            <a:srgbClr val="339966"/>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Purpose: To explore the logistic equation, its behavior under stochastic conditions, and some basic harvest simulations.</a:t>
          </a:r>
        </a:p>
      </xdr:txBody>
    </xdr:sp>
    <xdr:clientData/>
  </xdr:oneCellAnchor>
  <xdr:oneCellAnchor>
    <xdr:from>
      <xdr:col>0</xdr:col>
      <xdr:colOff>66675</xdr:colOff>
      <xdr:row>32</xdr:row>
      <xdr:rowOff>104775</xdr:rowOff>
    </xdr:from>
    <xdr:ext cx="8296275" cy="2000250"/>
    <xdr:sp>
      <xdr:nvSpPr>
        <xdr:cNvPr id="3" name="Text Box 4"/>
        <xdr:cNvSpPr txBox="1">
          <a:spLocks noChangeArrowheads="1"/>
        </xdr:cNvSpPr>
      </xdr:nvSpPr>
      <xdr:spPr>
        <a:xfrm>
          <a:off x="66675" y="5400675"/>
          <a:ext cx="8296275" cy="2000250"/>
        </a:xfrm>
        <a:prstGeom prst="rect">
          <a:avLst/>
        </a:prstGeom>
        <a:solidFill>
          <a:srgbClr val="FFFFFF"/>
        </a:solidFill>
        <a:ln w="28575" cmpd="sng">
          <a:solidFill>
            <a:srgbClr val="FCF305"/>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Exercise 1. Logistic equation. To find N(t + 1), enter the discrete form of the logistic equation and refer to the cells with the red numbers:
</a:t>
          </a:r>
          <a:r>
            <a:rPr lang="en-US" cap="none" sz="1000" b="0" i="0" u="none" baseline="0">
              <a:solidFill>
                <a:srgbClr val="000000"/>
              </a:solidFill>
              <a:latin typeface="Arial"/>
              <a:ea typeface="Arial"/>
              <a:cs typeface="Arial"/>
            </a:rPr>
            <a:t>N(t + 1) = N(t) + r*N(t)*(1 - N(t)/K)
</a:t>
          </a:r>
          <a:r>
            <a:rPr lang="en-US" cap="none" sz="1000" b="0" i="0" u="none" baseline="0">
              <a:solidFill>
                <a:srgbClr val="000000"/>
              </a:solidFill>
              <a:latin typeface="Arial"/>
              <a:ea typeface="Arial"/>
              <a:cs typeface="Arial"/>
            </a:rPr>
            <a:t>PLOT N(t) through time and N(t+1) vs. 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see dN/dt, you need to plot the change in N (dN) divided by the change in t (dt). To do this, make a column of (N(t+1) - N(t)) (change in N). dt = 1, so this column is your dN/dt. PLOT N(t) (x-axis) vs change in N (y-axis), and PLOT N(t) vs. lambda. How do the plots differ?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9525</xdr:colOff>
      <xdr:row>105</xdr:row>
      <xdr:rowOff>38100</xdr:rowOff>
    </xdr:from>
    <xdr:ext cx="8353425" cy="2362200"/>
    <xdr:sp>
      <xdr:nvSpPr>
        <xdr:cNvPr id="4" name="Text Box 6"/>
        <xdr:cNvSpPr txBox="1">
          <a:spLocks noChangeArrowheads="1"/>
        </xdr:cNvSpPr>
      </xdr:nvSpPr>
      <xdr:spPr>
        <a:xfrm>
          <a:off x="9525" y="17240250"/>
          <a:ext cx="8353425" cy="2362200"/>
        </a:xfrm>
        <a:prstGeom prst="rect">
          <a:avLst/>
        </a:prstGeom>
        <a:solidFill>
          <a:srgbClr val="FFFFFF"/>
        </a:solidFill>
        <a:ln w="28575" cmpd="sng">
          <a:solidFill>
            <a:srgbClr val="FCF305"/>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Exercise 3. Adding stochasticity. Below, I've added a random multiplier to K (carrying capacity), so it varies from year to year. Every time you hit the F9 key, a new set of random numbers will be chosen.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PLOT population size through time. See what happens as you increase the level of randomness (be careful - the y-axis will also change). 
</a:t>
          </a:r>
          <a:r>
            <a:rPr lang="en-US" cap="none" sz="1000" b="0" i="0" u="none" baseline="0">
              <a:solidFill>
                <a:srgbClr val="000000"/>
              </a:solidFill>
              <a:latin typeface="Arial"/>
              <a:ea typeface="Arial"/>
              <a:cs typeface="Arial"/>
            </a:rPr>
            <a:t>a. What happens if the level of randomness is too high? </a:t>
          </a:r>
          <a:r>
            <a:rPr lang="en-US" cap="none" sz="1000" b="1" i="0" u="none" baseline="0">
              <a:solidFill>
                <a:srgbClr val="000000"/>
              </a:solidFill>
              <a:latin typeface="Arial"/>
              <a:ea typeface="Arial"/>
              <a:cs typeface="Arial"/>
            </a:rPr>
            <a:t>Why?</a:t>
          </a:r>
          <a:r>
            <a:rPr lang="en-US" cap="none" sz="1000" b="0" i="0" u="none" baseline="0">
              <a:solidFill>
                <a:srgbClr val="000000"/>
              </a:solidFill>
              <a:latin typeface="Arial"/>
              <a:ea typeface="Arial"/>
              <a:cs typeface="Arial"/>
            </a:rPr>
            <a:t> (hint: you'll see why if you plot K for the year). Demonstrate this with a few figures.  To save the results of a simulation, copy and "Paste Special" "Values" - otherwise, they will change every time you hit Enter or function key F9.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How do populations with high r compare with ones with low r, in terms of their response to variance in K?  Show this with two sets of results (example: r = 0.3 and r = 1.8) on a line plot that also includes the K values for that simulation. Keep the level of ranomness the same for both levels of r.
</a:t>
          </a:r>
          <a:r>
            <a:rPr lang="en-US" cap="none" sz="1000" b="0" i="0" u="none" baseline="0">
              <a:solidFill>
                <a:srgbClr val="000000"/>
              </a:solidFill>
              <a:latin typeface="Arial"/>
              <a:ea typeface="Arial"/>
              <a:cs typeface="Arial"/>
            </a:rPr>
            <a:t>
</a:t>
          </a:r>
        </a:p>
      </xdr:txBody>
    </xdr:sp>
    <xdr:clientData/>
  </xdr:oneCellAnchor>
  <xdr:oneCellAnchor>
    <xdr:from>
      <xdr:col>7</xdr:col>
      <xdr:colOff>200025</xdr:colOff>
      <xdr:row>122</xdr:row>
      <xdr:rowOff>133350</xdr:rowOff>
    </xdr:from>
    <xdr:ext cx="10839450" cy="1638300"/>
    <xdr:sp>
      <xdr:nvSpPr>
        <xdr:cNvPr id="5" name="Text Box 7"/>
        <xdr:cNvSpPr txBox="1">
          <a:spLocks noChangeArrowheads="1"/>
        </xdr:cNvSpPr>
      </xdr:nvSpPr>
      <xdr:spPr>
        <a:xfrm>
          <a:off x="4972050" y="20088225"/>
          <a:ext cx="10839450" cy="1638300"/>
        </a:xfrm>
        <a:prstGeom prst="rect">
          <a:avLst/>
        </a:prstGeom>
        <a:solidFill>
          <a:srgbClr val="FFFFFF"/>
        </a:solidFill>
        <a:ln w="28575" cmpd="sng">
          <a:solidFill>
            <a:srgbClr val="FCF305"/>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Exercise 4. Try to estimate K from the "data" you've generated using the mode</a:t>
          </a:r>
          <a:r>
            <a:rPr lang="en-US" cap="none" sz="1000" b="0" i="0" u="none" baseline="0">
              <a:solidFill>
                <a:srgbClr val="000000"/>
              </a:solidFill>
              <a:latin typeface="Arial"/>
              <a:ea typeface="Arial"/>
              <a:cs typeface="Arial"/>
            </a:rPr>
            <a:t>l in exercise 3</a:t>
          </a:r>
          <a:r>
            <a:rPr lang="en-US" cap="none" sz="1000" b="0" i="0" u="none" baseline="0">
              <a:solidFill>
                <a:srgbClr val="000000"/>
              </a:solidFill>
              <a:latin typeface="Arial"/>
              <a:ea typeface="Arial"/>
              <a:cs typeface="Arial"/>
            </a:rPr>
            <a:t> to see if it matches the "true" K that you have entered, as shown in the lecture notes. 
</a:t>
          </a:r>
          <a:r>
            <a:rPr lang="en-US" cap="none" sz="1000" b="0" i="0" u="none" baseline="0">
              <a:solidFill>
                <a:srgbClr val="000000"/>
              </a:solidFill>
              <a:latin typeface="Arial"/>
              <a:ea typeface="Arial"/>
              <a:cs typeface="Arial"/>
            </a:rPr>
            <a:t>Hint: population growth from year to year should be 0 at K, so plot ln(N(t+1)/N(t)) vs. N(t) to estimate K. Is your estimate usually higher or lower than the "true" K? "Eyeball" an upper and lower limit for K from your graph.</a:t>
          </a:r>
        </a:p>
      </xdr:txBody>
    </xdr:sp>
    <xdr:clientData/>
  </xdr:oneCellAnchor>
  <xdr:oneCellAnchor>
    <xdr:from>
      <xdr:col>0</xdr:col>
      <xdr:colOff>57150</xdr:colOff>
      <xdr:row>377</xdr:row>
      <xdr:rowOff>152400</xdr:rowOff>
    </xdr:from>
    <xdr:ext cx="8515350" cy="1790700"/>
    <xdr:sp>
      <xdr:nvSpPr>
        <xdr:cNvPr id="6" name="Text Box 10"/>
        <xdr:cNvSpPr txBox="1">
          <a:spLocks noChangeArrowheads="1"/>
        </xdr:cNvSpPr>
      </xdr:nvSpPr>
      <xdr:spPr>
        <a:xfrm>
          <a:off x="57150" y="61931550"/>
          <a:ext cx="8515350" cy="1790700"/>
        </a:xfrm>
        <a:prstGeom prst="rect">
          <a:avLst/>
        </a:prstGeom>
        <a:solidFill>
          <a:srgbClr val="FFFFFF"/>
        </a:solidFill>
        <a:ln w="28575" cmpd="sng">
          <a:solidFill>
            <a:srgbClr val="FCF305"/>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Bonus question (2 points): Copy this worksheet (go to Edit, Move or Copy Sheet, and click the "Make a copy" box in the dialog box) and explore how the optimal harvest strategy might change if r is high (a "fast" species, r = 0.5) or low (a "slow" species, r = 0.1). Then, change the harvest levels so there is a delay in management response of 5 years (so the population size used to set the harvest is that of 5 years ago, not last year). Does this affect your impression of what harvest strategy or level is conservative?</a:t>
          </a:r>
        </a:p>
      </xdr:txBody>
    </xdr:sp>
    <xdr:clientData/>
  </xdr:oneCellAnchor>
  <xdr:twoCellAnchor>
    <xdr:from>
      <xdr:col>19</xdr:col>
      <xdr:colOff>19050</xdr:colOff>
      <xdr:row>227</xdr:row>
      <xdr:rowOff>28575</xdr:rowOff>
    </xdr:from>
    <xdr:to>
      <xdr:col>25</xdr:col>
      <xdr:colOff>523875</xdr:colOff>
      <xdr:row>246</xdr:row>
      <xdr:rowOff>104775</xdr:rowOff>
    </xdr:to>
    <xdr:graphicFrame>
      <xdr:nvGraphicFramePr>
        <xdr:cNvPr id="7" name="Chart 11"/>
        <xdr:cNvGraphicFramePr/>
      </xdr:nvGraphicFramePr>
      <xdr:xfrm>
        <a:off x="12954000" y="36985575"/>
        <a:ext cx="4048125" cy="3152775"/>
      </xdr:xfrm>
      <a:graphic>
        <a:graphicData uri="http://schemas.openxmlformats.org/drawingml/2006/chart">
          <c:chart xmlns:c="http://schemas.openxmlformats.org/drawingml/2006/chart" r:id="rId1"/>
        </a:graphicData>
      </a:graphic>
    </xdr:graphicFrame>
    <xdr:clientData/>
  </xdr:twoCellAnchor>
  <xdr:twoCellAnchor>
    <xdr:from>
      <xdr:col>19</xdr:col>
      <xdr:colOff>19050</xdr:colOff>
      <xdr:row>247</xdr:row>
      <xdr:rowOff>28575</xdr:rowOff>
    </xdr:from>
    <xdr:to>
      <xdr:col>25</xdr:col>
      <xdr:colOff>466725</xdr:colOff>
      <xdr:row>264</xdr:row>
      <xdr:rowOff>104775</xdr:rowOff>
    </xdr:to>
    <xdr:graphicFrame>
      <xdr:nvGraphicFramePr>
        <xdr:cNvPr id="8" name="Chart 12"/>
        <xdr:cNvGraphicFramePr/>
      </xdr:nvGraphicFramePr>
      <xdr:xfrm>
        <a:off x="12954000" y="40224075"/>
        <a:ext cx="3990975" cy="4352925"/>
      </xdr:xfrm>
      <a:graphic>
        <a:graphicData uri="http://schemas.openxmlformats.org/drawingml/2006/chart">
          <c:chart xmlns:c="http://schemas.openxmlformats.org/drawingml/2006/chart" r:id="rId2"/>
        </a:graphicData>
      </a:graphic>
    </xdr:graphicFrame>
    <xdr:clientData/>
  </xdr:twoCellAnchor>
  <xdr:twoCellAnchor>
    <xdr:from>
      <xdr:col>19</xdr:col>
      <xdr:colOff>47625</xdr:colOff>
      <xdr:row>265</xdr:row>
      <xdr:rowOff>0</xdr:rowOff>
    </xdr:from>
    <xdr:to>
      <xdr:col>25</xdr:col>
      <xdr:colOff>523875</xdr:colOff>
      <xdr:row>282</xdr:row>
      <xdr:rowOff>104775</xdr:rowOff>
    </xdr:to>
    <xdr:graphicFrame>
      <xdr:nvGraphicFramePr>
        <xdr:cNvPr id="9" name="Chart 13"/>
        <xdr:cNvGraphicFramePr/>
      </xdr:nvGraphicFramePr>
      <xdr:xfrm>
        <a:off x="12982575" y="44624625"/>
        <a:ext cx="4019550" cy="2695575"/>
      </xdr:xfrm>
      <a:graphic>
        <a:graphicData uri="http://schemas.openxmlformats.org/drawingml/2006/chart">
          <c:chart xmlns:c="http://schemas.openxmlformats.org/drawingml/2006/chart" r:id="rId3"/>
        </a:graphicData>
      </a:graphic>
    </xdr:graphicFrame>
    <xdr:clientData/>
  </xdr:twoCellAnchor>
  <xdr:twoCellAnchor>
    <xdr:from>
      <xdr:col>19</xdr:col>
      <xdr:colOff>47625</xdr:colOff>
      <xdr:row>283</xdr:row>
      <xdr:rowOff>28575</xdr:rowOff>
    </xdr:from>
    <xdr:to>
      <xdr:col>25</xdr:col>
      <xdr:colOff>523875</xdr:colOff>
      <xdr:row>299</xdr:row>
      <xdr:rowOff>28575</xdr:rowOff>
    </xdr:to>
    <xdr:graphicFrame>
      <xdr:nvGraphicFramePr>
        <xdr:cNvPr id="10" name="Chart 14"/>
        <xdr:cNvGraphicFramePr/>
      </xdr:nvGraphicFramePr>
      <xdr:xfrm>
        <a:off x="12982575" y="47396400"/>
        <a:ext cx="4019550" cy="2438400"/>
      </xdr:xfrm>
      <a:graphic>
        <a:graphicData uri="http://schemas.openxmlformats.org/drawingml/2006/chart">
          <c:chart xmlns:c="http://schemas.openxmlformats.org/drawingml/2006/chart" r:id="rId4"/>
        </a:graphicData>
      </a:graphic>
    </xdr:graphicFrame>
    <xdr:clientData/>
  </xdr:twoCellAnchor>
  <xdr:twoCellAnchor>
    <xdr:from>
      <xdr:col>19</xdr:col>
      <xdr:colOff>66675</xdr:colOff>
      <xdr:row>299</xdr:row>
      <xdr:rowOff>66675</xdr:rowOff>
    </xdr:from>
    <xdr:to>
      <xdr:col>25</xdr:col>
      <xdr:colOff>523875</xdr:colOff>
      <xdr:row>315</xdr:row>
      <xdr:rowOff>152400</xdr:rowOff>
    </xdr:to>
    <xdr:graphicFrame>
      <xdr:nvGraphicFramePr>
        <xdr:cNvPr id="11" name="Chart 15"/>
        <xdr:cNvGraphicFramePr/>
      </xdr:nvGraphicFramePr>
      <xdr:xfrm>
        <a:off x="13001625" y="49872900"/>
        <a:ext cx="4000500" cy="2524125"/>
      </xdr:xfrm>
      <a:graphic>
        <a:graphicData uri="http://schemas.openxmlformats.org/drawingml/2006/chart">
          <c:chart xmlns:c="http://schemas.openxmlformats.org/drawingml/2006/chart" r:id="rId5"/>
        </a:graphicData>
      </a:graphic>
    </xdr:graphicFrame>
    <xdr:clientData/>
  </xdr:twoCellAnchor>
  <xdr:oneCellAnchor>
    <xdr:from>
      <xdr:col>15</xdr:col>
      <xdr:colOff>333375</xdr:colOff>
      <xdr:row>229</xdr:row>
      <xdr:rowOff>85725</xdr:rowOff>
    </xdr:from>
    <xdr:ext cx="2371725" cy="1085850"/>
    <xdr:sp>
      <xdr:nvSpPr>
        <xdr:cNvPr id="12" name="Text Box 20"/>
        <xdr:cNvSpPr txBox="1">
          <a:spLocks noChangeArrowheads="1"/>
        </xdr:cNvSpPr>
      </xdr:nvSpPr>
      <xdr:spPr>
        <a:xfrm>
          <a:off x="10277475" y="37366575"/>
          <a:ext cx="2371725" cy="1085850"/>
        </a:xfrm>
        <a:prstGeom prst="rect">
          <a:avLst/>
        </a:prstGeom>
        <a:solidFill>
          <a:srgbClr val="FFFFFF"/>
        </a:solidFill>
        <a:ln w="38100" cmpd="sng">
          <a:solidFill>
            <a:srgbClr val="339966"/>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Hints and Shortcuts:
</a:t>
          </a:r>
          <a:r>
            <a:rPr lang="en-US" cap="none" sz="1000" b="0" i="0" u="none" baseline="0">
              <a:solidFill>
                <a:srgbClr val="000000"/>
              </a:solidFill>
              <a:latin typeface="Arial"/>
              <a:ea typeface="Arial"/>
              <a:cs typeface="Arial"/>
            </a:rPr>
            <a:t>YOU CAN USE THE "SPLIT" COMMAND UNDER THE "WINDOW" MENU TO SEE GRAPHS AND PARAMETERS AT THE SAME TIME.</a:t>
          </a:r>
        </a:p>
      </xdr:txBody>
    </xdr:sp>
    <xdr:clientData/>
  </xdr:oneCellAnchor>
  <xdr:oneCellAnchor>
    <xdr:from>
      <xdr:col>5</xdr:col>
      <xdr:colOff>466725</xdr:colOff>
      <xdr:row>82</xdr:row>
      <xdr:rowOff>104775</xdr:rowOff>
    </xdr:from>
    <xdr:ext cx="4381500" cy="3381375"/>
    <xdr:sp>
      <xdr:nvSpPr>
        <xdr:cNvPr id="13" name="Text Box 21"/>
        <xdr:cNvSpPr txBox="1">
          <a:spLocks noChangeArrowheads="1"/>
        </xdr:cNvSpPr>
      </xdr:nvSpPr>
      <xdr:spPr>
        <a:xfrm>
          <a:off x="4019550" y="13582650"/>
          <a:ext cx="4381500" cy="3381375"/>
        </a:xfrm>
        <a:prstGeom prst="rect">
          <a:avLst/>
        </a:prstGeom>
        <a:solidFill>
          <a:srgbClr val="FFFFFF"/>
        </a:solidFill>
        <a:ln w="28575" cmpd="sng">
          <a:solidFill>
            <a:srgbClr val="FCF305"/>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Exercise 2. 
</a:t>
          </a:r>
          <a:r>
            <a:rPr lang="en-US" cap="none" sz="1000" b="0" i="0" u="none" baseline="0">
              <a:solidFill>
                <a:srgbClr val="000000"/>
              </a:solidFill>
              <a:latin typeface="Arial"/>
              <a:ea typeface="Arial"/>
              <a:cs typeface="Arial"/>
            </a:rPr>
            <a:t>You can determine the mathematical limitations of the logistic equation by changing the 3 variables.
</a:t>
          </a:r>
          <a:r>
            <a:rPr lang="en-US" cap="none" sz="1000" b="0" i="0" u="none" baseline="0">
              <a:solidFill>
                <a:srgbClr val="000000"/>
              </a:solidFill>
              <a:latin typeface="Arial"/>
              <a:ea typeface="Arial"/>
              <a:cs typeface="Arial"/>
            </a:rPr>
            <a:t>Try increasing r. What happens to N through time when you get to r=2.1? r=2.5? r=2.7? r=3? If these were the r values from an exponential growth model, how fast would these populations growing, in % per year (review your notes on how to convert r to lambda and % per year change)?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do the various plots from Exercise 1 look like for a "fast" species, such as a rodent, which might have an r of 1.8, compared to a deer, which might have an r of 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66675</xdr:colOff>
      <xdr:row>368</xdr:row>
      <xdr:rowOff>0</xdr:rowOff>
    </xdr:from>
    <xdr:ext cx="8505825" cy="1447800"/>
    <xdr:sp>
      <xdr:nvSpPr>
        <xdr:cNvPr id="14" name="Text Box 25"/>
        <xdr:cNvSpPr txBox="1">
          <a:spLocks noChangeArrowheads="1"/>
        </xdr:cNvSpPr>
      </xdr:nvSpPr>
      <xdr:spPr>
        <a:xfrm>
          <a:off x="66675" y="60321825"/>
          <a:ext cx="8505825" cy="1447800"/>
        </a:xfrm>
        <a:prstGeom prst="rect">
          <a:avLst/>
        </a:prstGeom>
        <a:solidFill>
          <a:srgbClr val="FFFFFF"/>
        </a:solidFill>
        <a:ln w="28575" cmpd="sng">
          <a:solidFill>
            <a:srgbClr val="FCF305"/>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Exercise 6 Equation interpretation.  Write the logistic equation in words.
</a:t>
          </a:r>
        </a:p>
      </xdr:txBody>
    </xdr:sp>
    <xdr:clientData/>
  </xdr:oneCellAnchor>
  <xdr:twoCellAnchor>
    <xdr:from>
      <xdr:col>0</xdr:col>
      <xdr:colOff>19050</xdr:colOff>
      <xdr:row>227</xdr:row>
      <xdr:rowOff>161925</xdr:rowOff>
    </xdr:from>
    <xdr:to>
      <xdr:col>15</xdr:col>
      <xdr:colOff>9525</xdr:colOff>
      <xdr:row>252</xdr:row>
      <xdr:rowOff>1485900</xdr:rowOff>
    </xdr:to>
    <xdr:sp>
      <xdr:nvSpPr>
        <xdr:cNvPr id="15" name="TextBox 16"/>
        <xdr:cNvSpPr txBox="1">
          <a:spLocks noChangeArrowheads="1"/>
        </xdr:cNvSpPr>
      </xdr:nvSpPr>
      <xdr:spPr>
        <a:xfrm>
          <a:off x="19050" y="37118925"/>
          <a:ext cx="9934575" cy="5372100"/>
        </a:xfrm>
        <a:prstGeom prst="rect">
          <a:avLst/>
        </a:prstGeom>
        <a:solidFill>
          <a:srgbClr val="FFFFFF"/>
        </a:solidFill>
        <a:ln w="25400" cmpd="sng">
          <a:solidFill>
            <a:srgbClr val="FFFF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Exercise 5. Logistic equation with harvest and random K.  Harvest starts in YEAR 20</a:t>
          </a:r>
          <a:r>
            <a:rPr lang="en-US" cap="none" sz="1100" b="0" i="0" u="none" baseline="0">
              <a:solidFill>
                <a:srgbClr val="000000"/>
              </a:solidFill>
              <a:latin typeface="Calibri"/>
              <a:ea typeface="Calibri"/>
              <a:cs typeface="Calibri"/>
            </a:rPr>
            <a:t> in the model and simulations below</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Increase the red numbers (harvest rates) to maximize yield for each harvest strategy (see sums at the top of the columns).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set of column graphs  to the right show the total yield for each harvest strategy over the 100 year simulation. Blue values represent the population size and pink values represent the "take"  or amount harvested.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MODEL WITHOUT RANDOM VARIANCE IN K (set green number to 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Which harvest type gives the best yield (total fish caught year 20 through year 100) without severe population decline? Note: if you set the harvest rate too high, you'll get a very funky result because the population will go negative.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Play around with the numbers for each Harvest</a:t>
          </a:r>
          <a:r>
            <a:rPr lang="en-US" cap="none" sz="1100" b="0" i="0" u="none" baseline="0">
              <a:solidFill>
                <a:srgbClr val="000000"/>
              </a:solidFill>
              <a:latin typeface="Calibri"/>
              <a:ea typeface="Calibri"/>
              <a:cs typeface="Calibri"/>
            </a:rPr>
            <a:t> Type and look at your numbers throughout the time period making  sure your populations don't crash or become too few.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MODEL WITH RANDOM VARIANCE IN K (set green number to 0.8). Be sure to hit F9 a few times to make sure you haven't overdone 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Which harvest type gives the best yield (total fish caught year 20 through year 100) without severe population decline?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Which harvest type is the most conservative, in terms of population persistence? Do you think it is reasonable from the harvester's point of view?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 some ways, having a consistent harvest can be more important than having the largest harvest possible. If you wanted to balance consistency with yield, which harvest strategy would you choose? Why?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What do you think might happen if we can't guess what K is very well?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HAVE MADE THE GRAPHS FOR YOU, TO THE RIGHT. USE THEM AND THE TOTAL YIELD RESULTS TO ANSWER THE QUESTIONS.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533"/>
  <sheetViews>
    <sheetView tabSelected="1" zoomScale="85" zoomScaleNormal="85" zoomScaleSheetLayoutView="85" workbookViewId="0" topLeftCell="A1">
      <selection activeCell="J1" sqref="J1:M1"/>
    </sheetView>
  </sheetViews>
  <sheetFormatPr defaultColWidth="8.8515625" defaultRowHeight="12.75"/>
  <cols>
    <col min="1" max="1" width="8.8515625" style="0" customWidth="1"/>
    <col min="2" max="2" width="11.421875" style="0" customWidth="1"/>
    <col min="3" max="3" width="8.8515625" style="0" customWidth="1"/>
    <col min="4" max="4" width="10.7109375" style="0" customWidth="1"/>
    <col min="5" max="5" width="13.421875" style="0" customWidth="1"/>
    <col min="6" max="6" width="8.8515625" style="0" customWidth="1"/>
    <col min="7" max="7" width="9.421875" style="0" bestFit="1" customWidth="1"/>
    <col min="8" max="8" width="8.8515625" style="0" customWidth="1"/>
    <col min="9" max="9" width="13.421875" style="0" bestFit="1" customWidth="1"/>
    <col min="10" max="10" width="10.421875" style="0" customWidth="1"/>
    <col min="11" max="12" width="8.8515625" style="0" customWidth="1"/>
    <col min="13" max="13" width="9.421875" style="0" bestFit="1" customWidth="1"/>
    <col min="14" max="15" width="8.8515625" style="0" customWidth="1"/>
    <col min="16" max="16" width="12.28125" style="0" customWidth="1"/>
    <col min="17" max="17" width="8.8515625" style="0" customWidth="1"/>
    <col min="18" max="18" width="11.7109375" style="0" customWidth="1"/>
    <col min="19" max="19" width="12.00390625" style="0" customWidth="1"/>
  </cols>
  <sheetData>
    <row r="1" spans="1:13" ht="18.75" thickBot="1">
      <c r="A1" s="2" t="s">
        <v>0</v>
      </c>
      <c r="I1" s="1" t="s">
        <v>1</v>
      </c>
      <c r="J1" s="34"/>
      <c r="K1" s="35"/>
      <c r="L1" s="35"/>
      <c r="M1" s="36"/>
    </row>
    <row r="2" spans="9:13" ht="13.5" thickBot="1">
      <c r="I2" s="1"/>
      <c r="J2" s="31"/>
      <c r="K2" s="32"/>
      <c r="L2" s="32"/>
      <c r="M2" s="33"/>
    </row>
    <row r="3" spans="1:10" ht="13.5" thickBot="1">
      <c r="A3" s="1" t="s">
        <v>2</v>
      </c>
      <c r="B3" s="3">
        <v>7</v>
      </c>
      <c r="D3" s="1" t="s">
        <v>4</v>
      </c>
      <c r="E3" s="34" t="s">
        <v>8</v>
      </c>
      <c r="F3" s="35"/>
      <c r="G3" s="35"/>
      <c r="H3" s="35"/>
      <c r="I3" s="35"/>
      <c r="J3" s="36"/>
    </row>
    <row r="4" ht="13.5" thickBot="1"/>
    <row r="5" spans="1:13" ht="13.5" thickBot="1">
      <c r="A5" s="1" t="s">
        <v>3</v>
      </c>
      <c r="B5" s="4">
        <v>40761</v>
      </c>
      <c r="D5" s="1" t="s">
        <v>7</v>
      </c>
      <c r="H5" s="4"/>
      <c r="L5" s="1" t="s">
        <v>5</v>
      </c>
      <c r="M5" s="3"/>
    </row>
    <row r="6" ht="12.75">
      <c r="L6" t="s">
        <v>44</v>
      </c>
    </row>
    <row r="47" spans="2:4" ht="12.75">
      <c r="B47" s="5" t="s">
        <v>9</v>
      </c>
      <c r="C47" s="5" t="s">
        <v>10</v>
      </c>
      <c r="D47" s="5" t="s">
        <v>11</v>
      </c>
    </row>
    <row r="48" spans="2:4" ht="15">
      <c r="B48" s="6">
        <v>0.8</v>
      </c>
      <c r="C48" s="6">
        <v>500</v>
      </c>
      <c r="D48" s="6">
        <v>5</v>
      </c>
    </row>
    <row r="49" spans="2:4" ht="15">
      <c r="B49" s="6"/>
      <c r="C49" s="6"/>
      <c r="D49" s="6"/>
    </row>
    <row r="50" spans="2:5" ht="15">
      <c r="B50" s="6"/>
      <c r="C50" s="6"/>
      <c r="D50" s="7" t="s">
        <v>12</v>
      </c>
      <c r="E50" t="s">
        <v>37</v>
      </c>
    </row>
    <row r="51" spans="1:6" ht="12.75">
      <c r="A51" t="s">
        <v>13</v>
      </c>
      <c r="B51" s="5" t="s">
        <v>14</v>
      </c>
      <c r="C51" s="5" t="s">
        <v>15</v>
      </c>
      <c r="D51" s="5" t="s">
        <v>16</v>
      </c>
      <c r="E51" s="5" t="s">
        <v>38</v>
      </c>
      <c r="F51" s="5"/>
    </row>
    <row r="52" spans="1:3" ht="12.75">
      <c r="A52">
        <v>0</v>
      </c>
      <c r="B52">
        <f>D48</f>
        <v>5</v>
      </c>
      <c r="C52">
        <f>B53</f>
        <v>0</v>
      </c>
    </row>
    <row r="53" ht="12.75">
      <c r="A53">
        <v>1</v>
      </c>
    </row>
    <row r="54" ht="12.75">
      <c r="A54">
        <v>2</v>
      </c>
    </row>
    <row r="55" ht="12.75">
      <c r="A55">
        <v>3</v>
      </c>
    </row>
    <row r="56" ht="12.75">
      <c r="A56">
        <v>4</v>
      </c>
    </row>
    <row r="57" ht="12.75">
      <c r="A57">
        <v>5</v>
      </c>
    </row>
    <row r="58" ht="12.75">
      <c r="A58">
        <v>6</v>
      </c>
    </row>
    <row r="59" ht="12.75">
      <c r="A59">
        <v>7</v>
      </c>
    </row>
    <row r="60" ht="12.75">
      <c r="A60">
        <v>8</v>
      </c>
    </row>
    <row r="61" ht="12.75">
      <c r="A61">
        <v>9</v>
      </c>
    </row>
    <row r="62" ht="12.75">
      <c r="A62">
        <v>10</v>
      </c>
    </row>
    <row r="63" ht="12.75">
      <c r="A63">
        <v>11</v>
      </c>
    </row>
    <row r="64" ht="12.75">
      <c r="A64">
        <v>12</v>
      </c>
    </row>
    <row r="65" ht="12.75">
      <c r="A65">
        <v>13</v>
      </c>
    </row>
    <row r="66" ht="12.75">
      <c r="A66">
        <v>14</v>
      </c>
    </row>
    <row r="67" ht="12.75">
      <c r="A67">
        <v>15</v>
      </c>
    </row>
    <row r="68" ht="12.75">
      <c r="A68">
        <v>16</v>
      </c>
    </row>
    <row r="69" ht="12.75">
      <c r="A69">
        <v>17</v>
      </c>
    </row>
    <row r="70" ht="12.75">
      <c r="A70">
        <v>18</v>
      </c>
    </row>
    <row r="71" ht="12.75">
      <c r="A71">
        <v>19</v>
      </c>
    </row>
    <row r="72" ht="12.75">
      <c r="A72">
        <v>20</v>
      </c>
    </row>
    <row r="73" ht="12.75">
      <c r="A73">
        <v>21</v>
      </c>
    </row>
    <row r="74" ht="12.75">
      <c r="A74">
        <v>22</v>
      </c>
    </row>
    <row r="75" ht="12.75">
      <c r="A75">
        <v>23</v>
      </c>
    </row>
    <row r="76" ht="12.75">
      <c r="A76">
        <v>24</v>
      </c>
    </row>
    <row r="77" ht="12.75">
      <c r="A77">
        <v>25</v>
      </c>
    </row>
    <row r="78" ht="12.75">
      <c r="A78">
        <v>26</v>
      </c>
    </row>
    <row r="79" ht="12.75">
      <c r="A79">
        <v>27</v>
      </c>
    </row>
    <row r="80" ht="12.75">
      <c r="A80">
        <v>28</v>
      </c>
    </row>
    <row r="81" ht="12.75">
      <c r="A81">
        <v>29</v>
      </c>
    </row>
    <row r="82" ht="12.75">
      <c r="A82">
        <v>30</v>
      </c>
    </row>
    <row r="83" ht="12.75">
      <c r="A83">
        <v>31</v>
      </c>
    </row>
    <row r="84" ht="12.75">
      <c r="A84">
        <v>32</v>
      </c>
    </row>
    <row r="85" ht="12.75">
      <c r="A85">
        <v>33</v>
      </c>
    </row>
    <row r="86" ht="12.75">
      <c r="A86">
        <v>34</v>
      </c>
    </row>
    <row r="87" ht="12.75">
      <c r="A87">
        <v>35</v>
      </c>
    </row>
    <row r="88" ht="12.75">
      <c r="A88">
        <v>36</v>
      </c>
    </row>
    <row r="89" ht="12.75">
      <c r="A89">
        <v>37</v>
      </c>
    </row>
    <row r="90" ht="12.75">
      <c r="A90">
        <v>38</v>
      </c>
    </row>
    <row r="91" ht="12.75">
      <c r="A91">
        <v>39</v>
      </c>
    </row>
    <row r="92" ht="12.75">
      <c r="A92">
        <v>40</v>
      </c>
    </row>
    <row r="93" ht="12.75">
      <c r="A93">
        <v>41</v>
      </c>
    </row>
    <row r="94" ht="12.75">
      <c r="A94">
        <v>42</v>
      </c>
    </row>
    <row r="95" ht="12.75">
      <c r="A95">
        <v>43</v>
      </c>
    </row>
    <row r="96" ht="12.75">
      <c r="A96">
        <v>44</v>
      </c>
    </row>
    <row r="97" ht="12.75">
      <c r="A97">
        <v>45</v>
      </c>
    </row>
    <row r="98" spans="1:3" ht="12.75">
      <c r="A98">
        <v>46</v>
      </c>
      <c r="C98" t="s">
        <v>6</v>
      </c>
    </row>
    <row r="99" ht="12.75">
      <c r="A99">
        <v>47</v>
      </c>
    </row>
    <row r="100" ht="12.75">
      <c r="A100">
        <v>48</v>
      </c>
    </row>
    <row r="101" ht="12.75">
      <c r="A101">
        <v>49</v>
      </c>
    </row>
    <row r="102" ht="12.75">
      <c r="A102">
        <v>50</v>
      </c>
    </row>
    <row r="122" spans="1:5" ht="12.75">
      <c r="A122" s="5" t="s">
        <v>9</v>
      </c>
      <c r="B122" s="5" t="s">
        <v>10</v>
      </c>
      <c r="C122" s="5" t="s">
        <v>11</v>
      </c>
      <c r="E122" s="5" t="s">
        <v>17</v>
      </c>
    </row>
    <row r="123" spans="1:5" ht="12.75">
      <c r="A123" s="8">
        <v>0.3</v>
      </c>
      <c r="B123" s="8">
        <v>500</v>
      </c>
      <c r="C123" s="8">
        <v>80</v>
      </c>
      <c r="D123" s="8"/>
      <c r="E123" s="8">
        <v>0.2</v>
      </c>
    </row>
    <row r="125" ht="12.75">
      <c r="E125" s="9" t="s">
        <v>6</v>
      </c>
    </row>
    <row r="126" spans="1:6" ht="12.75">
      <c r="A126" t="s">
        <v>13</v>
      </c>
      <c r="B126" t="s">
        <v>18</v>
      </c>
      <c r="C126" t="s">
        <v>14</v>
      </c>
      <c r="D126" t="s">
        <v>15</v>
      </c>
      <c r="E126" t="s">
        <v>43</v>
      </c>
      <c r="F126" t="s">
        <v>45</v>
      </c>
    </row>
    <row r="127" spans="1:5" ht="12.75">
      <c r="A127">
        <v>1</v>
      </c>
      <c r="B127">
        <f ca="1">$B$123*(1+(RAND()-0.5)*$E$123)</f>
        <v>454.59540200054107</v>
      </c>
      <c r="C127">
        <f>C123</f>
        <v>80</v>
      </c>
      <c r="D127">
        <f aca="true" t="shared" si="0" ref="D127:D158">C128</f>
        <v>99.7764641007132</v>
      </c>
      <c r="E127">
        <f aca="true" t="shared" si="1" ref="E127:E158">(D127/C127)</f>
        <v>1.247205801258915</v>
      </c>
    </row>
    <row r="128" spans="1:5" ht="12.75">
      <c r="A128">
        <v>2</v>
      </c>
      <c r="B128">
        <f aca="true" ca="1" t="shared" si="2" ref="B128:B191">$B$123*(1+(RAND()-0.5)*$E$123)</f>
        <v>507.5625579980624</v>
      </c>
      <c r="C128">
        <f aca="true" t="shared" si="3" ref="C128:C159">C127+$A$123*C127*(1-C127/(B127))</f>
        <v>99.7764641007132</v>
      </c>
      <c r="D128">
        <f t="shared" si="0"/>
        <v>123.82519696174168</v>
      </c>
      <c r="E128">
        <f t="shared" si="1"/>
        <v>1.2410261084894125</v>
      </c>
    </row>
    <row r="129" spans="1:5" ht="12.75">
      <c r="A129">
        <v>3</v>
      </c>
      <c r="B129">
        <f ca="1" t="shared" si="2"/>
        <v>496.52484497610203</v>
      </c>
      <c r="C129">
        <f t="shared" si="3"/>
        <v>123.82519696174168</v>
      </c>
      <c r="D129">
        <f t="shared" si="0"/>
        <v>151.70876076921107</v>
      </c>
      <c r="E129">
        <f t="shared" si="1"/>
        <v>1.2251848936374765</v>
      </c>
    </row>
    <row r="130" spans="1:5" ht="12.75">
      <c r="A130">
        <v>4</v>
      </c>
      <c r="B130">
        <f ca="1" t="shared" si="2"/>
        <v>547.4095652327378</v>
      </c>
      <c r="C130">
        <f t="shared" si="3"/>
        <v>151.70876076921107</v>
      </c>
      <c r="D130">
        <f t="shared" si="0"/>
        <v>184.6080463279235</v>
      </c>
      <c r="E130">
        <f t="shared" si="1"/>
        <v>1.2168581787360382</v>
      </c>
    </row>
    <row r="131" spans="1:5" ht="12.75">
      <c r="A131">
        <v>5</v>
      </c>
      <c r="B131">
        <f ca="1" t="shared" si="2"/>
        <v>457.7723025693558</v>
      </c>
      <c r="C131">
        <f t="shared" si="3"/>
        <v>184.6080463279235</v>
      </c>
      <c r="D131">
        <f t="shared" si="0"/>
        <v>217.65612681792487</v>
      </c>
      <c r="E131">
        <f t="shared" si="1"/>
        <v>1.1790175517663912</v>
      </c>
    </row>
    <row r="132" spans="1:5" ht="12.75">
      <c r="A132">
        <v>6</v>
      </c>
      <c r="B132">
        <f ca="1" t="shared" si="2"/>
        <v>494.70940018682086</v>
      </c>
      <c r="C132">
        <f t="shared" si="3"/>
        <v>217.65612681792487</v>
      </c>
      <c r="D132">
        <f t="shared" si="0"/>
        <v>254.22446919079823</v>
      </c>
      <c r="E132">
        <f t="shared" si="1"/>
        <v>1.1680097082838552</v>
      </c>
    </row>
    <row r="133" spans="1:5" ht="12.75">
      <c r="A133">
        <v>7</v>
      </c>
      <c r="B133">
        <f ca="1" t="shared" si="2"/>
        <v>484.08034947005945</v>
      </c>
      <c r="C133">
        <f t="shared" si="3"/>
        <v>254.22446919079823</v>
      </c>
      <c r="D133">
        <f t="shared" si="0"/>
        <v>290.43849185357504</v>
      </c>
      <c r="E133">
        <f t="shared" si="1"/>
        <v>1.1424490049209142</v>
      </c>
    </row>
    <row r="134" spans="1:5" ht="12.75">
      <c r="A134">
        <v>8</v>
      </c>
      <c r="B134">
        <f ca="1" t="shared" si="2"/>
        <v>478.475699369028</v>
      </c>
      <c r="C134">
        <f t="shared" si="3"/>
        <v>290.43849185357504</v>
      </c>
      <c r="D134">
        <f t="shared" si="0"/>
        <v>324.6805085548402</v>
      </c>
      <c r="E134">
        <f t="shared" si="1"/>
        <v>1.1178976535883138</v>
      </c>
    </row>
    <row r="135" spans="1:5" ht="12.75">
      <c r="A135">
        <v>9</v>
      </c>
      <c r="B135">
        <f ca="1" t="shared" si="2"/>
        <v>471.53061642347893</v>
      </c>
      <c r="C135">
        <f t="shared" si="3"/>
        <v>324.6805085548402</v>
      </c>
      <c r="D135">
        <f t="shared" si="0"/>
        <v>355.01535811292416</v>
      </c>
      <c r="E135">
        <f t="shared" si="1"/>
        <v>1.0934298449053965</v>
      </c>
    </row>
    <row r="136" spans="1:5" ht="12.75">
      <c r="A136">
        <v>10</v>
      </c>
      <c r="B136">
        <f ca="1" t="shared" si="2"/>
        <v>538.1216705128281</v>
      </c>
      <c r="C136">
        <f t="shared" si="3"/>
        <v>355.01535811292416</v>
      </c>
      <c r="D136">
        <f t="shared" si="0"/>
        <v>391.2556119243561</v>
      </c>
      <c r="E136">
        <f t="shared" si="1"/>
        <v>1.1020808057546192</v>
      </c>
    </row>
    <row r="137" spans="1:5" ht="12.75">
      <c r="A137">
        <v>11</v>
      </c>
      <c r="B137">
        <f ca="1" t="shared" si="2"/>
        <v>504.2086531580935</v>
      </c>
      <c r="C137">
        <f t="shared" si="3"/>
        <v>391.2556119243561</v>
      </c>
      <c r="D137">
        <f t="shared" si="0"/>
        <v>417.55038750376264</v>
      </c>
      <c r="E137">
        <f t="shared" si="1"/>
        <v>1.0672061301563907</v>
      </c>
    </row>
    <row r="138" spans="1:5" ht="12.75">
      <c r="A138">
        <v>12</v>
      </c>
      <c r="B138">
        <f ca="1" t="shared" si="2"/>
        <v>473.81726931280497</v>
      </c>
      <c r="C138">
        <f t="shared" si="3"/>
        <v>417.55038750376264</v>
      </c>
      <c r="D138">
        <f t="shared" si="0"/>
        <v>432.42590586787924</v>
      </c>
      <c r="E138">
        <f t="shared" si="1"/>
        <v>1.0356256844905516</v>
      </c>
    </row>
    <row r="139" spans="1:5" ht="12.75">
      <c r="A139">
        <v>13</v>
      </c>
      <c r="B139">
        <f ca="1" t="shared" si="2"/>
        <v>534.0450803605563</v>
      </c>
      <c r="C139">
        <f t="shared" si="3"/>
        <v>432.42590586787924</v>
      </c>
      <c r="D139">
        <f t="shared" si="0"/>
        <v>457.1107678015615</v>
      </c>
      <c r="E139">
        <f t="shared" si="1"/>
        <v>1.0570846047813434</v>
      </c>
    </row>
    <row r="140" spans="1:5" ht="12.75">
      <c r="A140">
        <v>14</v>
      </c>
      <c r="B140">
        <f ca="1" t="shared" si="2"/>
        <v>456.1073610643689</v>
      </c>
      <c r="C140">
        <f t="shared" si="3"/>
        <v>457.1107678015615</v>
      </c>
      <c r="D140">
        <f t="shared" si="0"/>
        <v>456.8090835513983</v>
      </c>
      <c r="E140">
        <f t="shared" si="1"/>
        <v>0.9993400193751416</v>
      </c>
    </row>
    <row r="141" spans="1:5" ht="12.75">
      <c r="A141">
        <v>15</v>
      </c>
      <c r="B141">
        <f ca="1" t="shared" si="2"/>
        <v>518.576209562525</v>
      </c>
      <c r="C141">
        <f t="shared" si="3"/>
        <v>456.8090835513983</v>
      </c>
      <c r="D141">
        <f t="shared" si="0"/>
        <v>473.13211401815437</v>
      </c>
      <c r="E141">
        <f t="shared" si="1"/>
        <v>1.035732718666308</v>
      </c>
    </row>
    <row r="142" spans="1:5" ht="12.75">
      <c r="A142">
        <v>16</v>
      </c>
      <c r="B142">
        <f ca="1" t="shared" si="2"/>
        <v>495.17618523959754</v>
      </c>
      <c r="C142">
        <f t="shared" si="3"/>
        <v>473.13211401815437</v>
      </c>
      <c r="D142">
        <f t="shared" si="0"/>
        <v>479.45093042903744</v>
      </c>
      <c r="E142">
        <f t="shared" si="1"/>
        <v>1.0133552896192555</v>
      </c>
    </row>
    <row r="143" spans="1:5" ht="12.75">
      <c r="A143">
        <v>17</v>
      </c>
      <c r="B143">
        <f ca="1" t="shared" si="2"/>
        <v>533.9407140045296</v>
      </c>
      <c r="C143">
        <f t="shared" si="3"/>
        <v>479.45093042903744</v>
      </c>
      <c r="D143">
        <f t="shared" si="0"/>
        <v>494.12962606822686</v>
      </c>
      <c r="E143">
        <f t="shared" si="1"/>
        <v>1.0306156369871973</v>
      </c>
    </row>
    <row r="144" spans="1:5" ht="12.75">
      <c r="A144">
        <v>18</v>
      </c>
      <c r="B144">
        <f ca="1" t="shared" si="2"/>
        <v>528.9486906593993</v>
      </c>
      <c r="C144">
        <f t="shared" si="3"/>
        <v>494.12962606822686</v>
      </c>
      <c r="D144">
        <f t="shared" si="0"/>
        <v>503.88773588320714</v>
      </c>
      <c r="E144">
        <f t="shared" si="1"/>
        <v>1.0197480768207023</v>
      </c>
    </row>
    <row r="145" spans="1:5" ht="12.75">
      <c r="A145">
        <v>19</v>
      </c>
      <c r="B145">
        <f ca="1" t="shared" si="2"/>
        <v>531.6474382954766</v>
      </c>
      <c r="C145">
        <f t="shared" si="3"/>
        <v>503.88773588320714</v>
      </c>
      <c r="D145">
        <f t="shared" si="0"/>
        <v>511.78080895555553</v>
      </c>
      <c r="E145">
        <f t="shared" si="1"/>
        <v>1.0156643484456185</v>
      </c>
    </row>
    <row r="146" spans="1:5" ht="12.75">
      <c r="A146">
        <v>20</v>
      </c>
      <c r="B146">
        <f ca="1" t="shared" si="2"/>
        <v>465.48825598611074</v>
      </c>
      <c r="C146">
        <f t="shared" si="3"/>
        <v>511.78080895555553</v>
      </c>
      <c r="D146">
        <f t="shared" si="0"/>
        <v>496.5119123275637</v>
      </c>
      <c r="E146">
        <f t="shared" si="1"/>
        <v>0.9701651637560372</v>
      </c>
    </row>
    <row r="147" spans="1:5" ht="12.75">
      <c r="A147">
        <v>21</v>
      </c>
      <c r="B147">
        <f ca="1" t="shared" si="2"/>
        <v>510.9963778155361</v>
      </c>
      <c r="C147">
        <f t="shared" si="3"/>
        <v>496.5119123275637</v>
      </c>
      <c r="D147">
        <f t="shared" si="0"/>
        <v>500.73408099882886</v>
      </c>
      <c r="E147">
        <f t="shared" si="1"/>
        <v>1.008503660368333</v>
      </c>
    </row>
    <row r="148" spans="1:5" ht="12.75">
      <c r="A148">
        <v>22</v>
      </c>
      <c r="B148">
        <f ca="1" t="shared" si="2"/>
        <v>527.2695969440065</v>
      </c>
      <c r="C148">
        <f t="shared" si="3"/>
        <v>500.73408099882886</v>
      </c>
      <c r="D148">
        <f t="shared" si="0"/>
        <v>508.294105662293</v>
      </c>
      <c r="E148">
        <f t="shared" si="1"/>
        <v>1.0150978831885857</v>
      </c>
    </row>
    <row r="149" spans="1:5" ht="12.75">
      <c r="A149">
        <v>23</v>
      </c>
      <c r="B149">
        <f ca="1" t="shared" si="2"/>
        <v>515.1133972894968</v>
      </c>
      <c r="C149">
        <f t="shared" si="3"/>
        <v>508.294105662293</v>
      </c>
      <c r="D149">
        <f t="shared" si="0"/>
        <v>510.3128101400676</v>
      </c>
      <c r="E149">
        <f t="shared" si="1"/>
        <v>1.0039715284031168</v>
      </c>
    </row>
    <row r="150" spans="1:5" ht="12.75">
      <c r="A150">
        <v>24</v>
      </c>
      <c r="B150">
        <f ca="1" t="shared" si="2"/>
        <v>509.12609331580825</v>
      </c>
      <c r="C150">
        <f t="shared" si="3"/>
        <v>510.3128101400676</v>
      </c>
      <c r="D150">
        <f t="shared" si="0"/>
        <v>509.95596526094295</v>
      </c>
      <c r="E150">
        <f t="shared" si="1"/>
        <v>0.9993007330562078</v>
      </c>
    </row>
    <row r="151" spans="1:5" ht="12.75">
      <c r="A151">
        <v>25</v>
      </c>
      <c r="B151">
        <f ca="1" t="shared" si="2"/>
        <v>454.2311598590459</v>
      </c>
      <c r="C151">
        <f t="shared" si="3"/>
        <v>509.95596526094295</v>
      </c>
      <c r="D151">
        <f t="shared" si="0"/>
        <v>491.1876379604639</v>
      </c>
      <c r="E151">
        <f t="shared" si="1"/>
        <v>0.9631961804959467</v>
      </c>
    </row>
    <row r="152" spans="1:5" ht="12.75">
      <c r="A152">
        <v>26</v>
      </c>
      <c r="B152">
        <f ca="1" t="shared" si="2"/>
        <v>521.0582192800757</v>
      </c>
      <c r="C152">
        <f t="shared" si="3"/>
        <v>491.1876379604639</v>
      </c>
      <c r="D152">
        <f t="shared" si="0"/>
        <v>499.6350972308452</v>
      </c>
      <c r="E152">
        <f t="shared" si="1"/>
        <v>1.0171980290576068</v>
      </c>
    </row>
    <row r="153" spans="1:5" ht="12.75">
      <c r="A153">
        <v>27</v>
      </c>
      <c r="B153">
        <f ca="1" t="shared" si="2"/>
        <v>510.02934689859103</v>
      </c>
      <c r="C153">
        <f t="shared" si="3"/>
        <v>499.6350972308452</v>
      </c>
      <c r="D153">
        <f t="shared" si="0"/>
        <v>502.6898225961398</v>
      </c>
      <c r="E153">
        <f t="shared" si="1"/>
        <v>1.0061139126979368</v>
      </c>
    </row>
    <row r="154" spans="1:5" ht="12.75">
      <c r="A154">
        <v>28</v>
      </c>
      <c r="B154">
        <f ca="1" t="shared" si="2"/>
        <v>481.4030344218736</v>
      </c>
      <c r="C154">
        <f t="shared" si="3"/>
        <v>502.6898225961398</v>
      </c>
      <c r="D154">
        <f t="shared" si="0"/>
        <v>496.021406940754</v>
      </c>
      <c r="E154">
        <f t="shared" si="1"/>
        <v>0.9867345321993057</v>
      </c>
    </row>
    <row r="155" spans="1:5" ht="12.75">
      <c r="A155">
        <v>29</v>
      </c>
      <c r="B155">
        <f ca="1" t="shared" si="2"/>
        <v>457.63138514648745</v>
      </c>
      <c r="C155">
        <f t="shared" si="3"/>
        <v>496.021406940754</v>
      </c>
      <c r="D155">
        <f t="shared" si="0"/>
        <v>483.5382557140634</v>
      </c>
      <c r="E155">
        <f t="shared" si="1"/>
        <v>0.9748334425651479</v>
      </c>
    </row>
    <row r="156" spans="1:5" ht="12.75">
      <c r="A156">
        <v>30</v>
      </c>
      <c r="B156">
        <f ca="1" t="shared" si="2"/>
        <v>522.930540498146</v>
      </c>
      <c r="C156">
        <f t="shared" si="3"/>
        <v>483.5382557140634</v>
      </c>
      <c r="D156">
        <f t="shared" si="0"/>
        <v>494.46571655137194</v>
      </c>
      <c r="E156">
        <f t="shared" si="1"/>
        <v>1.022598958217218</v>
      </c>
    </row>
    <row r="157" spans="1:5" ht="12.75">
      <c r="A157">
        <v>31</v>
      </c>
      <c r="B157">
        <f ca="1" t="shared" si="2"/>
        <v>470.3885362614528</v>
      </c>
      <c r="C157">
        <f t="shared" si="3"/>
        <v>494.46571655137194</v>
      </c>
      <c r="D157">
        <f t="shared" si="0"/>
        <v>486.87284005450033</v>
      </c>
      <c r="E157">
        <f t="shared" si="1"/>
        <v>0.9846442812055247</v>
      </c>
    </row>
    <row r="158" spans="1:5" ht="12.75">
      <c r="A158">
        <v>32</v>
      </c>
      <c r="B158">
        <f ca="1" t="shared" si="2"/>
        <v>457.4371189361955</v>
      </c>
      <c r="C158">
        <f t="shared" si="3"/>
        <v>486.87284005450033</v>
      </c>
      <c r="D158">
        <f t="shared" si="0"/>
        <v>477.47387402398874</v>
      </c>
      <c r="E158">
        <f t="shared" si="1"/>
        <v>0.9806952344487742</v>
      </c>
    </row>
    <row r="159" spans="1:5" ht="12.75">
      <c r="A159">
        <v>33</v>
      </c>
      <c r="B159">
        <f ca="1" t="shared" si="2"/>
        <v>548.6306416956722</v>
      </c>
      <c r="C159">
        <f t="shared" si="3"/>
        <v>477.47387402398874</v>
      </c>
      <c r="D159">
        <f aca="true" t="shared" si="4" ref="D159:D190">C160</f>
        <v>496.05221887447743</v>
      </c>
      <c r="E159">
        <f aca="true" t="shared" si="5" ref="E159:E190">(D159/C159)</f>
        <v>1.038909657389035</v>
      </c>
    </row>
    <row r="160" spans="1:5" ht="12.75">
      <c r="A160">
        <v>34</v>
      </c>
      <c r="B160">
        <f ca="1" t="shared" si="2"/>
        <v>545.9259528555776</v>
      </c>
      <c r="C160">
        <f aca="true" t="shared" si="6" ref="C160:C191">C159+$A$123*C159*(1-C159/(B159))</f>
        <v>496.05221887447743</v>
      </c>
      <c r="D160">
        <f t="shared" si="4"/>
        <v>509.6474562553746</v>
      </c>
      <c r="E160">
        <f t="shared" si="5"/>
        <v>1.0274068673893733</v>
      </c>
    </row>
    <row r="161" spans="1:5" ht="12.75">
      <c r="A161">
        <v>35</v>
      </c>
      <c r="B161">
        <f ca="1" t="shared" si="2"/>
        <v>501.80167261141827</v>
      </c>
      <c r="C161">
        <f t="shared" si="6"/>
        <v>509.6474562553746</v>
      </c>
      <c r="D161">
        <f t="shared" si="4"/>
        <v>507.25691997697</v>
      </c>
      <c r="E161">
        <f t="shared" si="5"/>
        <v>0.9953094315510391</v>
      </c>
    </row>
    <row r="162" spans="1:5" ht="12.75">
      <c r="A162">
        <v>36</v>
      </c>
      <c r="B162">
        <f ca="1" t="shared" si="2"/>
        <v>481.84671713534044</v>
      </c>
      <c r="C162">
        <f t="shared" si="6"/>
        <v>507.25691997697</v>
      </c>
      <c r="D162">
        <f t="shared" si="4"/>
        <v>499.2318567539193</v>
      </c>
      <c r="E162">
        <f t="shared" si="5"/>
        <v>0.9841794899054014</v>
      </c>
    </row>
    <row r="163" spans="1:5" ht="12.75">
      <c r="A163">
        <v>37</v>
      </c>
      <c r="B163">
        <f ca="1" t="shared" si="2"/>
        <v>492.5501478445767</v>
      </c>
      <c r="C163">
        <f t="shared" si="6"/>
        <v>499.2318567539193</v>
      </c>
      <c r="D163">
        <f t="shared" si="4"/>
        <v>497.2001517835538</v>
      </c>
      <c r="E163">
        <f t="shared" si="5"/>
        <v>0.9959303378923453</v>
      </c>
    </row>
    <row r="164" spans="1:5" ht="12.75">
      <c r="A164">
        <v>38</v>
      </c>
      <c r="B164">
        <f ca="1" t="shared" si="2"/>
        <v>538.8549612815041</v>
      </c>
      <c r="C164">
        <f t="shared" si="6"/>
        <v>497.2001517835538</v>
      </c>
      <c r="D164">
        <f t="shared" si="4"/>
        <v>508.73058896593113</v>
      </c>
      <c r="E164">
        <f t="shared" si="5"/>
        <v>1.0231907354432925</v>
      </c>
    </row>
    <row r="165" spans="1:5" ht="12.75">
      <c r="A165">
        <v>39</v>
      </c>
      <c r="B165">
        <f ca="1" t="shared" si="2"/>
        <v>481.55763199947614</v>
      </c>
      <c r="C165">
        <f t="shared" si="6"/>
        <v>508.73058896593113</v>
      </c>
      <c r="D165">
        <f t="shared" si="4"/>
        <v>500.1187135747595</v>
      </c>
      <c r="E165">
        <f t="shared" si="5"/>
        <v>0.9830718349201755</v>
      </c>
    </row>
    <row r="166" spans="1:5" ht="12.75">
      <c r="A166">
        <v>40</v>
      </c>
      <c r="B166">
        <f ca="1" t="shared" si="2"/>
        <v>514.5179145347356</v>
      </c>
      <c r="C166">
        <f t="shared" si="6"/>
        <v>500.1187135747595</v>
      </c>
      <c r="D166">
        <f t="shared" si="4"/>
        <v>504.317581869046</v>
      </c>
      <c r="E166">
        <f t="shared" si="5"/>
        <v>1.0083957432111943</v>
      </c>
    </row>
    <row r="167" spans="1:5" ht="12.75">
      <c r="A167">
        <v>41</v>
      </c>
      <c r="B167">
        <f ca="1" t="shared" si="2"/>
        <v>503.7089997035764</v>
      </c>
      <c r="C167">
        <f t="shared" si="6"/>
        <v>504.317581869046</v>
      </c>
      <c r="D167">
        <f t="shared" si="4"/>
        <v>504.1347866323684</v>
      </c>
      <c r="E167">
        <f t="shared" si="5"/>
        <v>0.9996375394329895</v>
      </c>
    </row>
    <row r="168" spans="1:5" ht="12.75">
      <c r="A168">
        <v>42</v>
      </c>
      <c r="B168">
        <f ca="1" t="shared" si="2"/>
        <v>457.60319869878003</v>
      </c>
      <c r="C168">
        <f t="shared" si="6"/>
        <v>504.1347866323684</v>
      </c>
      <c r="D168">
        <f t="shared" si="4"/>
        <v>488.7558345918651</v>
      </c>
      <c r="E168">
        <f t="shared" si="5"/>
        <v>0.9694943645066927</v>
      </c>
    </row>
    <row r="169" spans="1:5" ht="12.75">
      <c r="A169">
        <v>43</v>
      </c>
      <c r="B169">
        <f ca="1" t="shared" si="2"/>
        <v>474.2807558522145</v>
      </c>
      <c r="C169">
        <f t="shared" si="6"/>
        <v>488.7558345918651</v>
      </c>
      <c r="D169">
        <f t="shared" si="4"/>
        <v>484.28077687369864</v>
      </c>
      <c r="E169">
        <f t="shared" si="5"/>
        <v>0.990843980978962</v>
      </c>
    </row>
    <row r="170" spans="1:5" ht="12.75">
      <c r="A170">
        <v>44</v>
      </c>
      <c r="B170">
        <f ca="1" t="shared" si="2"/>
        <v>486.28767723366764</v>
      </c>
      <c r="C170">
        <f t="shared" si="6"/>
        <v>484.28077687369864</v>
      </c>
      <c r="D170">
        <f t="shared" si="4"/>
        <v>484.88036224935286</v>
      </c>
      <c r="E170">
        <f t="shared" si="5"/>
        <v>1.0012380945193093</v>
      </c>
    </row>
    <row r="171" spans="1:5" ht="12.75">
      <c r="A171">
        <v>45</v>
      </c>
      <c r="B171">
        <f ca="1" t="shared" si="2"/>
        <v>517.1393401110436</v>
      </c>
      <c r="C171">
        <f t="shared" si="6"/>
        <v>484.88036224935286</v>
      </c>
      <c r="D171">
        <f t="shared" si="4"/>
        <v>493.9543643556392</v>
      </c>
      <c r="E171">
        <f t="shared" si="5"/>
        <v>1.018713898958894</v>
      </c>
    </row>
    <row r="172" spans="1:5" ht="12.75">
      <c r="A172">
        <v>46</v>
      </c>
      <c r="B172">
        <f ca="1" t="shared" si="2"/>
        <v>469.7852005268942</v>
      </c>
      <c r="C172">
        <f t="shared" si="6"/>
        <v>493.9543643556392</v>
      </c>
      <c r="D172">
        <f t="shared" si="4"/>
        <v>486.33058399220164</v>
      </c>
      <c r="E172">
        <f t="shared" si="5"/>
        <v>0.9845658204207128</v>
      </c>
    </row>
    <row r="173" spans="1:5" ht="12.75">
      <c r="A173">
        <v>47</v>
      </c>
      <c r="B173">
        <f ca="1" t="shared" si="2"/>
        <v>530.8317109483141</v>
      </c>
      <c r="C173">
        <f t="shared" si="6"/>
        <v>486.33058399220164</v>
      </c>
      <c r="D173">
        <f t="shared" si="4"/>
        <v>498.56172539606433</v>
      </c>
      <c r="E173">
        <f t="shared" si="5"/>
        <v>1.0251498503414271</v>
      </c>
    </row>
    <row r="174" spans="1:5" ht="12.75">
      <c r="A174">
        <v>48</v>
      </c>
      <c r="B174">
        <f ca="1" t="shared" si="2"/>
        <v>462.3683550698843</v>
      </c>
      <c r="C174">
        <f t="shared" si="6"/>
        <v>498.56172539606433</v>
      </c>
      <c r="D174">
        <f t="shared" si="4"/>
        <v>486.8537685517913</v>
      </c>
      <c r="E174">
        <f t="shared" si="5"/>
        <v>0.9765165349687202</v>
      </c>
    </row>
    <row r="175" spans="1:5" ht="12.75">
      <c r="A175">
        <v>49</v>
      </c>
      <c r="B175">
        <f ca="1" t="shared" si="2"/>
        <v>456.8026012996597</v>
      </c>
      <c r="C175">
        <f t="shared" si="6"/>
        <v>486.8537685517913</v>
      </c>
      <c r="D175">
        <f t="shared" si="4"/>
        <v>477.2453355101746</v>
      </c>
      <c r="E175">
        <f t="shared" si="5"/>
        <v>0.9802642319680543</v>
      </c>
    </row>
    <row r="176" spans="1:5" ht="12.75">
      <c r="A176">
        <v>50</v>
      </c>
      <c r="B176">
        <f ca="1" t="shared" si="2"/>
        <v>506.36363667072146</v>
      </c>
      <c r="C176">
        <f t="shared" si="6"/>
        <v>477.2453355101746</v>
      </c>
      <c r="D176">
        <f t="shared" si="4"/>
        <v>485.47849389703254</v>
      </c>
      <c r="E176">
        <f t="shared" si="5"/>
        <v>1.0172514171941707</v>
      </c>
    </row>
    <row r="177" spans="1:5" ht="12.75">
      <c r="A177">
        <v>51</v>
      </c>
      <c r="B177">
        <f ca="1" t="shared" si="2"/>
        <v>537.777100625226</v>
      </c>
      <c r="C177">
        <f t="shared" si="6"/>
        <v>485.47849389703254</v>
      </c>
      <c r="D177">
        <f t="shared" si="4"/>
        <v>499.64227037494396</v>
      </c>
      <c r="E177">
        <f t="shared" si="5"/>
        <v>1.0291748793323798</v>
      </c>
    </row>
    <row r="178" spans="1:5" ht="12.75">
      <c r="A178">
        <v>52</v>
      </c>
      <c r="B178">
        <f ca="1" t="shared" si="2"/>
        <v>466.66251202568674</v>
      </c>
      <c r="C178">
        <f t="shared" si="6"/>
        <v>499.64227037494396</v>
      </c>
      <c r="D178">
        <f t="shared" si="4"/>
        <v>489.0491237775163</v>
      </c>
      <c r="E178">
        <f t="shared" si="5"/>
        <v>0.9787985380230574</v>
      </c>
    </row>
    <row r="179" spans="1:5" ht="12.75">
      <c r="A179">
        <v>53</v>
      </c>
      <c r="B179">
        <f ca="1" t="shared" si="2"/>
        <v>534.0972397924816</v>
      </c>
      <c r="C179">
        <f t="shared" si="6"/>
        <v>489.0491237775163</v>
      </c>
      <c r="D179">
        <f t="shared" si="4"/>
        <v>501.423691566056</v>
      </c>
      <c r="E179">
        <f t="shared" si="5"/>
        <v>1.0253033226865964</v>
      </c>
    </row>
    <row r="180" spans="1:5" ht="12.75">
      <c r="A180">
        <v>54</v>
      </c>
      <c r="B180">
        <f ca="1" t="shared" si="2"/>
        <v>474.5267595131736</v>
      </c>
      <c r="C180">
        <f t="shared" si="6"/>
        <v>501.423691566056</v>
      </c>
      <c r="D180">
        <f t="shared" si="4"/>
        <v>492.8972436736796</v>
      </c>
      <c r="E180">
        <f t="shared" si="5"/>
        <v>0.9829955224777146</v>
      </c>
    </row>
    <row r="181" spans="1:5" ht="12.75">
      <c r="A181">
        <v>55</v>
      </c>
      <c r="B181">
        <f ca="1" t="shared" si="2"/>
        <v>467.2531182338389</v>
      </c>
      <c r="C181">
        <f t="shared" si="6"/>
        <v>492.8972436736796</v>
      </c>
      <c r="D181">
        <f t="shared" si="4"/>
        <v>484.7817801791842</v>
      </c>
      <c r="E181">
        <f t="shared" si="5"/>
        <v>0.9835351818281455</v>
      </c>
    </row>
    <row r="182" spans="1:5" ht="12.75">
      <c r="A182">
        <v>56</v>
      </c>
      <c r="B182">
        <f ca="1" t="shared" si="2"/>
        <v>509.1572920404388</v>
      </c>
      <c r="C182">
        <f t="shared" si="6"/>
        <v>484.7817801791842</v>
      </c>
      <c r="D182">
        <f t="shared" si="4"/>
        <v>491.7443460999366</v>
      </c>
      <c r="E182">
        <f t="shared" si="5"/>
        <v>1.014362268149143</v>
      </c>
    </row>
    <row r="183" spans="1:5" ht="12.75">
      <c r="A183">
        <v>57</v>
      </c>
      <c r="B183">
        <f ca="1" t="shared" si="2"/>
        <v>546.5591691481677</v>
      </c>
      <c r="C183">
        <f t="shared" si="6"/>
        <v>491.7443460999366</v>
      </c>
      <c r="D183">
        <f t="shared" si="4"/>
        <v>506.5395672788876</v>
      </c>
      <c r="E183">
        <f t="shared" si="5"/>
        <v>1.0300872217368497</v>
      </c>
    </row>
    <row r="184" spans="1:5" ht="12.75">
      <c r="A184">
        <v>58</v>
      </c>
      <c r="B184">
        <f ca="1" t="shared" si="2"/>
        <v>531.6042089056282</v>
      </c>
      <c r="C184">
        <f t="shared" si="6"/>
        <v>506.5395672788876</v>
      </c>
      <c r="D184">
        <f t="shared" si="4"/>
        <v>513.7044274385238</v>
      </c>
      <c r="E184">
        <f t="shared" si="5"/>
        <v>1.014144719627976</v>
      </c>
    </row>
    <row r="185" spans="1:5" ht="12.75">
      <c r="A185">
        <v>59</v>
      </c>
      <c r="B185">
        <f ca="1" t="shared" si="2"/>
        <v>495.7824720720964</v>
      </c>
      <c r="C185">
        <f t="shared" si="6"/>
        <v>513.7044274385238</v>
      </c>
      <c r="D185">
        <f t="shared" si="4"/>
        <v>508.13348352337636</v>
      </c>
      <c r="E185">
        <f t="shared" si="5"/>
        <v>0.9891553515648566</v>
      </c>
    </row>
    <row r="186" spans="1:5" ht="12.75">
      <c r="A186">
        <v>60</v>
      </c>
      <c r="B186">
        <f ca="1" t="shared" si="2"/>
        <v>522.4270127218006</v>
      </c>
      <c r="C186">
        <f t="shared" si="6"/>
        <v>508.13348352337636</v>
      </c>
      <c r="D186">
        <f t="shared" si="4"/>
        <v>512.3042216015618</v>
      </c>
      <c r="E186">
        <f t="shared" si="5"/>
        <v>1.0082079575808816</v>
      </c>
    </row>
    <row r="187" spans="1:5" ht="12.75">
      <c r="A187">
        <v>61</v>
      </c>
      <c r="B187">
        <f ca="1" t="shared" si="2"/>
        <v>503.7480707695068</v>
      </c>
      <c r="C187">
        <f t="shared" si="6"/>
        <v>512.3042216015618</v>
      </c>
      <c r="D187">
        <f t="shared" si="4"/>
        <v>509.69377853709966</v>
      </c>
      <c r="E187">
        <f t="shared" si="5"/>
        <v>0.9949045060446673</v>
      </c>
    </row>
    <row r="188" spans="1:5" ht="12.75">
      <c r="A188">
        <v>62</v>
      </c>
      <c r="B188">
        <f ca="1" t="shared" si="2"/>
        <v>501.4235841906156</v>
      </c>
      <c r="C188">
        <f t="shared" si="6"/>
        <v>509.69377853709966</v>
      </c>
      <c r="D188">
        <f t="shared" si="4"/>
        <v>507.1717990738681</v>
      </c>
      <c r="E188">
        <f t="shared" si="5"/>
        <v>0.9950519712630788</v>
      </c>
    </row>
    <row r="189" spans="1:5" ht="12.75">
      <c r="A189">
        <v>63</v>
      </c>
      <c r="B189">
        <f ca="1" t="shared" si="2"/>
        <v>456.3139886045974</v>
      </c>
      <c r="C189">
        <f t="shared" si="6"/>
        <v>507.1717990738681</v>
      </c>
      <c r="D189">
        <f t="shared" si="4"/>
        <v>490.2139709926814</v>
      </c>
      <c r="E189">
        <f t="shared" si="5"/>
        <v>0.9665639372848552</v>
      </c>
    </row>
    <row r="190" spans="1:5" ht="12.75">
      <c r="A190">
        <v>64</v>
      </c>
      <c r="B190">
        <f ca="1" t="shared" si="2"/>
        <v>469.7383115845696</v>
      </c>
      <c r="C190">
        <f t="shared" si="6"/>
        <v>490.2139709926814</v>
      </c>
      <c r="D190">
        <f t="shared" si="4"/>
        <v>483.80351602684004</v>
      </c>
      <c r="E190">
        <f t="shared" si="5"/>
        <v>0.9869231491855276</v>
      </c>
    </row>
    <row r="191" spans="1:5" ht="12.75">
      <c r="A191">
        <v>65</v>
      </c>
      <c r="B191">
        <f ca="1" t="shared" si="2"/>
        <v>509.0898526219462</v>
      </c>
      <c r="C191">
        <f t="shared" si="6"/>
        <v>483.80351602684004</v>
      </c>
      <c r="D191">
        <f aca="true" t="shared" si="7" ref="D191:D225">C192</f>
        <v>491.0126276340411</v>
      </c>
      <c r="E191">
        <f aca="true" t="shared" si="8" ref="E191:E222">(D191/C191)</f>
        <v>1.0149009078445828</v>
      </c>
    </row>
    <row r="192" spans="1:5" ht="12.75">
      <c r="A192">
        <v>66</v>
      </c>
      <c r="B192">
        <f aca="true" ca="1" t="shared" si="9" ref="B192:B226">$B$123*(1+(RAND()-0.5)*$E$123)</f>
        <v>533.04497936997</v>
      </c>
      <c r="C192">
        <f aca="true" t="shared" si="10" ref="C192:C226">C191+$A$123*C191*(1-C191/(B191))</f>
        <v>491.0126276340411</v>
      </c>
      <c r="D192">
        <f t="shared" si="7"/>
        <v>502.628016355584</v>
      </c>
      <c r="E192">
        <f t="shared" si="8"/>
        <v>1.0236559877849007</v>
      </c>
    </row>
    <row r="193" spans="1:5" ht="12.75">
      <c r="A193">
        <v>67</v>
      </c>
      <c r="B193">
        <f ca="1" t="shared" si="9"/>
        <v>466.4547708911414</v>
      </c>
      <c r="C193">
        <f t="shared" si="10"/>
        <v>502.628016355584</v>
      </c>
      <c r="D193">
        <f t="shared" si="7"/>
        <v>490.9344796522069</v>
      </c>
      <c r="E193">
        <f t="shared" si="8"/>
        <v>0.9767352071057167</v>
      </c>
    </row>
    <row r="194" spans="1:5" ht="12.75">
      <c r="A194">
        <v>68</v>
      </c>
      <c r="B194">
        <f ca="1" t="shared" si="9"/>
        <v>486.3546547373531</v>
      </c>
      <c r="C194">
        <f t="shared" si="10"/>
        <v>490.9344796522069</v>
      </c>
      <c r="D194">
        <f t="shared" si="7"/>
        <v>489.54759421403656</v>
      </c>
      <c r="E194">
        <f t="shared" si="8"/>
        <v>0.9971750090986625</v>
      </c>
    </row>
    <row r="195" spans="1:5" ht="12.75">
      <c r="A195">
        <v>69</v>
      </c>
      <c r="B195">
        <f ca="1" t="shared" si="9"/>
        <v>528.7067135297548</v>
      </c>
      <c r="C195">
        <f t="shared" si="10"/>
        <v>489.54759421403656</v>
      </c>
      <c r="D195">
        <f t="shared" si="7"/>
        <v>500.4252238120602</v>
      </c>
      <c r="E195">
        <f t="shared" si="8"/>
        <v>1.0222197590726343</v>
      </c>
    </row>
    <row r="196" spans="1:5" ht="12.75">
      <c r="A196">
        <v>70</v>
      </c>
      <c r="B196">
        <f ca="1" t="shared" si="9"/>
        <v>538.9548365884366</v>
      </c>
      <c r="C196">
        <f t="shared" si="10"/>
        <v>500.4252238120602</v>
      </c>
      <c r="D196">
        <f t="shared" si="7"/>
        <v>511.1577687980516</v>
      </c>
      <c r="E196">
        <f t="shared" si="8"/>
        <v>1.0214468505488887</v>
      </c>
    </row>
    <row r="197" spans="1:5" ht="12.75">
      <c r="A197">
        <v>71</v>
      </c>
      <c r="B197">
        <f ca="1" t="shared" si="9"/>
        <v>549.492205245042</v>
      </c>
      <c r="C197">
        <f t="shared" si="10"/>
        <v>511.1577687980516</v>
      </c>
      <c r="D197">
        <f t="shared" si="7"/>
        <v>521.855797713841</v>
      </c>
      <c r="E197">
        <f t="shared" si="8"/>
        <v>1.0209290155971706</v>
      </c>
    </row>
    <row r="198" spans="1:5" ht="12.75">
      <c r="A198">
        <v>72</v>
      </c>
      <c r="B198">
        <f ca="1" t="shared" si="9"/>
        <v>534.2097536365145</v>
      </c>
      <c r="C198">
        <f t="shared" si="10"/>
        <v>521.855797713841</v>
      </c>
      <c r="D198">
        <f t="shared" si="7"/>
        <v>525.4762764559804</v>
      </c>
      <c r="E198">
        <f t="shared" si="8"/>
        <v>1.0069376995675818</v>
      </c>
    </row>
    <row r="199" spans="1:5" ht="12.75">
      <c r="A199">
        <v>73</v>
      </c>
      <c r="B199">
        <f ca="1" t="shared" si="9"/>
        <v>463.07545140607544</v>
      </c>
      <c r="C199">
        <f t="shared" si="10"/>
        <v>525.4762764559804</v>
      </c>
      <c r="D199">
        <f t="shared" si="7"/>
        <v>504.23341866977626</v>
      </c>
      <c r="E199">
        <f t="shared" si="8"/>
        <v>0.9595740878551657</v>
      </c>
    </row>
    <row r="200" spans="1:5" ht="12.75">
      <c r="A200">
        <v>74</v>
      </c>
      <c r="B200">
        <f ca="1" t="shared" si="9"/>
        <v>465.73269878108476</v>
      </c>
      <c r="C200">
        <f t="shared" si="10"/>
        <v>504.23341866977626</v>
      </c>
      <c r="D200">
        <f t="shared" si="7"/>
        <v>491.7283811268696</v>
      </c>
      <c r="E200">
        <f t="shared" si="8"/>
        <v>0.9751999032989596</v>
      </c>
    </row>
    <row r="201" spans="1:5" ht="12.75">
      <c r="A201">
        <v>75</v>
      </c>
      <c r="B201">
        <f ca="1" t="shared" si="9"/>
        <v>505.39454441423004</v>
      </c>
      <c r="C201">
        <f t="shared" si="10"/>
        <v>491.7283811268696</v>
      </c>
      <c r="D201">
        <f t="shared" si="7"/>
        <v>495.71736780496957</v>
      </c>
      <c r="E201">
        <f t="shared" si="8"/>
        <v>1.0081121749957946</v>
      </c>
    </row>
    <row r="202" spans="1:5" ht="12.75">
      <c r="A202">
        <v>76</v>
      </c>
      <c r="B202">
        <f ca="1" t="shared" si="9"/>
        <v>461.8622998051251</v>
      </c>
      <c r="C202">
        <f t="shared" si="10"/>
        <v>495.71736780496957</v>
      </c>
      <c r="D202">
        <f t="shared" si="7"/>
        <v>484.8163621137783</v>
      </c>
      <c r="E202">
        <f t="shared" si="8"/>
        <v>0.9780096353301867</v>
      </c>
    </row>
    <row r="203" spans="1:5" ht="12.75">
      <c r="A203">
        <v>77</v>
      </c>
      <c r="B203">
        <f ca="1" t="shared" si="9"/>
        <v>540.8011386598446</v>
      </c>
      <c r="C203">
        <f t="shared" si="10"/>
        <v>484.8163621137783</v>
      </c>
      <c r="D203">
        <f t="shared" si="7"/>
        <v>499.87309947535886</v>
      </c>
      <c r="E203">
        <f t="shared" si="8"/>
        <v>1.031056578404107</v>
      </c>
    </row>
    <row r="204" spans="1:5" ht="12.75">
      <c r="A204">
        <v>78</v>
      </c>
      <c r="B204">
        <f ca="1" t="shared" si="9"/>
        <v>476.21531301419964</v>
      </c>
      <c r="C204">
        <f t="shared" si="10"/>
        <v>499.87309947535886</v>
      </c>
      <c r="D204">
        <f t="shared" si="7"/>
        <v>492.42317668504745</v>
      </c>
      <c r="E204">
        <f t="shared" si="8"/>
        <v>0.9850963718629179</v>
      </c>
    </row>
    <row r="205" spans="1:5" ht="12.75">
      <c r="A205">
        <v>79</v>
      </c>
      <c r="B205">
        <f ca="1" t="shared" si="9"/>
        <v>464.9851917900378</v>
      </c>
      <c r="C205">
        <f t="shared" si="10"/>
        <v>492.42317668504745</v>
      </c>
      <c r="D205">
        <f t="shared" si="7"/>
        <v>483.7060605774417</v>
      </c>
      <c r="E205">
        <f t="shared" si="8"/>
        <v>0.982297510514658</v>
      </c>
    </row>
    <row r="206" spans="1:5" ht="12.75">
      <c r="A206">
        <v>80</v>
      </c>
      <c r="B206">
        <f ca="1" t="shared" si="9"/>
        <v>543.6140833861856</v>
      </c>
      <c r="C206">
        <f t="shared" si="10"/>
        <v>483.7060605774417</v>
      </c>
      <c r="D206">
        <f t="shared" si="7"/>
        <v>499.6978503022206</v>
      </c>
      <c r="E206">
        <f t="shared" si="8"/>
        <v>1.0330609662109425</v>
      </c>
    </row>
    <row r="207" spans="1:5" ht="12.75">
      <c r="A207">
        <v>81</v>
      </c>
      <c r="B207">
        <f ca="1" t="shared" si="9"/>
        <v>527.7872693824065</v>
      </c>
      <c r="C207">
        <f t="shared" si="10"/>
        <v>499.6978503022206</v>
      </c>
      <c r="D207">
        <f t="shared" si="7"/>
        <v>507.6761910911326</v>
      </c>
      <c r="E207">
        <f t="shared" si="8"/>
        <v>1.0159663300214052</v>
      </c>
    </row>
    <row r="208" spans="1:5" ht="12.75">
      <c r="A208">
        <v>82</v>
      </c>
      <c r="B208">
        <f ca="1" t="shared" si="9"/>
        <v>486.9124230779562</v>
      </c>
      <c r="C208">
        <f t="shared" si="10"/>
        <v>507.6761910911326</v>
      </c>
      <c r="D208">
        <f t="shared" si="7"/>
        <v>501.18142725393534</v>
      </c>
      <c r="E208">
        <f t="shared" si="8"/>
        <v>0.9872068772355894</v>
      </c>
    </row>
    <row r="209" spans="1:5" ht="12.75">
      <c r="A209">
        <v>83</v>
      </c>
      <c r="B209">
        <f ca="1" t="shared" si="9"/>
        <v>507.2851645337323</v>
      </c>
      <c r="C209">
        <f t="shared" si="10"/>
        <v>501.18142725393534</v>
      </c>
      <c r="D209">
        <f t="shared" si="7"/>
        <v>502.99051609114787</v>
      </c>
      <c r="E209">
        <f t="shared" si="8"/>
        <v>1.0036096485999588</v>
      </c>
    </row>
    <row r="210" spans="1:5" ht="12.75">
      <c r="A210">
        <v>84</v>
      </c>
      <c r="B210">
        <f ca="1" t="shared" si="9"/>
        <v>482.6860377293997</v>
      </c>
      <c r="C210">
        <f t="shared" si="10"/>
        <v>502.99051609114787</v>
      </c>
      <c r="D210">
        <f t="shared" si="7"/>
        <v>496.64293655589967</v>
      </c>
      <c r="E210">
        <f t="shared" si="8"/>
        <v>0.9873803196438441</v>
      </c>
    </row>
    <row r="211" spans="1:5" ht="12.75">
      <c r="A211">
        <v>85</v>
      </c>
      <c r="B211">
        <f ca="1" t="shared" si="9"/>
        <v>486.53755545392414</v>
      </c>
      <c r="C211">
        <f t="shared" si="10"/>
        <v>496.64293655589967</v>
      </c>
      <c r="D211">
        <f t="shared" si="7"/>
        <v>493.54835562011607</v>
      </c>
      <c r="E211">
        <f t="shared" si="8"/>
        <v>0.9937690024200408</v>
      </c>
    </row>
    <row r="212" spans="1:5" ht="12.75">
      <c r="A212">
        <v>86</v>
      </c>
      <c r="B212">
        <f ca="1" t="shared" si="9"/>
        <v>528.2257118175067</v>
      </c>
      <c r="C212">
        <f t="shared" si="10"/>
        <v>493.54835562011607</v>
      </c>
      <c r="D212">
        <f t="shared" si="7"/>
        <v>503.2686049826016</v>
      </c>
      <c r="E212">
        <f t="shared" si="8"/>
        <v>1.0196946241473595</v>
      </c>
    </row>
    <row r="213" spans="1:5" ht="12.75">
      <c r="A213">
        <v>87</v>
      </c>
      <c r="B213">
        <f ca="1" t="shared" si="9"/>
        <v>508.2136805189293</v>
      </c>
      <c r="C213">
        <f t="shared" si="10"/>
        <v>503.2686049826016</v>
      </c>
      <c r="D213">
        <f t="shared" si="7"/>
        <v>504.73769251139066</v>
      </c>
      <c r="E213">
        <f t="shared" si="8"/>
        <v>1.0029190923380564</v>
      </c>
    </row>
    <row r="214" spans="1:5" ht="12.75">
      <c r="A214">
        <v>88</v>
      </c>
      <c r="B214">
        <f ca="1" t="shared" si="9"/>
        <v>488.6701390556482</v>
      </c>
      <c r="C214">
        <f t="shared" si="10"/>
        <v>504.73769251139066</v>
      </c>
      <c r="D214">
        <f t="shared" si="7"/>
        <v>499.75893534532327</v>
      </c>
      <c r="E214">
        <f t="shared" si="8"/>
        <v>0.990135951326926</v>
      </c>
    </row>
    <row r="215" spans="1:5" ht="12.75">
      <c r="A215">
        <v>89</v>
      </c>
      <c r="B215">
        <f ca="1" t="shared" si="9"/>
        <v>487.34828180722616</v>
      </c>
      <c r="C215">
        <f t="shared" si="10"/>
        <v>499.75893534532327</v>
      </c>
      <c r="D215">
        <f t="shared" si="7"/>
        <v>495.94092557858784</v>
      </c>
      <c r="E215">
        <f t="shared" si="8"/>
        <v>0.9923602971418665</v>
      </c>
    </row>
    <row r="216" spans="1:5" ht="12.75">
      <c r="A216">
        <v>90</v>
      </c>
      <c r="B216">
        <f ca="1" t="shared" si="9"/>
        <v>493.80360550530895</v>
      </c>
      <c r="C216">
        <f t="shared" si="10"/>
        <v>495.94092557858784</v>
      </c>
      <c r="D216">
        <f t="shared" si="7"/>
        <v>495.29695428094107</v>
      </c>
      <c r="E216">
        <f t="shared" si="8"/>
        <v>0.9987015161192929</v>
      </c>
    </row>
    <row r="217" spans="1:5" ht="12.75">
      <c r="A217">
        <v>91</v>
      </c>
      <c r="B217">
        <f ca="1" t="shared" si="9"/>
        <v>510.19564463049574</v>
      </c>
      <c r="C217">
        <f t="shared" si="10"/>
        <v>495.29695428094107</v>
      </c>
      <c r="D217">
        <f t="shared" si="7"/>
        <v>499.63604029465273</v>
      </c>
      <c r="E217">
        <f t="shared" si="8"/>
        <v>1.0087605747949955</v>
      </c>
    </row>
    <row r="218" spans="1:5" ht="12.75">
      <c r="A218">
        <v>92</v>
      </c>
      <c r="B218">
        <f ca="1" t="shared" si="9"/>
        <v>464.50192573593085</v>
      </c>
      <c r="C218">
        <f t="shared" si="10"/>
        <v>499.63604029465273</v>
      </c>
      <c r="D218">
        <f t="shared" si="7"/>
        <v>488.2985610046154</v>
      </c>
      <c r="E218">
        <f t="shared" si="8"/>
        <v>0.9773085238539814</v>
      </c>
    </row>
    <row r="219" spans="1:5" ht="12.75">
      <c r="A219">
        <v>93</v>
      </c>
      <c r="B219">
        <f ca="1" t="shared" si="9"/>
        <v>532.2115675794521</v>
      </c>
      <c r="C219">
        <f t="shared" si="10"/>
        <v>488.2985610046154</v>
      </c>
      <c r="D219">
        <f t="shared" si="7"/>
        <v>500.3854786287863</v>
      </c>
      <c r="E219">
        <f t="shared" si="8"/>
        <v>1.0247531297231423</v>
      </c>
    </row>
    <row r="220" spans="1:5" ht="12.75">
      <c r="A220">
        <v>94</v>
      </c>
      <c r="B220">
        <f ca="1" t="shared" si="9"/>
        <v>474.5246326303459</v>
      </c>
      <c r="C220">
        <f t="shared" si="10"/>
        <v>500.3854786287863</v>
      </c>
      <c r="D220">
        <f t="shared" si="7"/>
        <v>492.20441220177395</v>
      </c>
      <c r="E220">
        <f t="shared" si="8"/>
        <v>0.9836504719332962</v>
      </c>
    </row>
    <row r="221" spans="1:5" ht="12.75">
      <c r="A221">
        <v>95</v>
      </c>
      <c r="B221">
        <f ca="1" t="shared" si="9"/>
        <v>507.0615675288537</v>
      </c>
      <c r="C221">
        <f t="shared" si="10"/>
        <v>492.20441220177395</v>
      </c>
      <c r="D221">
        <f t="shared" si="7"/>
        <v>496.53096219474276</v>
      </c>
      <c r="E221">
        <f t="shared" si="8"/>
        <v>1.0087901487384374</v>
      </c>
    </row>
    <row r="222" spans="1:5" ht="12.75">
      <c r="A222">
        <v>96</v>
      </c>
      <c r="B222">
        <f ca="1" t="shared" si="9"/>
        <v>523.6448976686006</v>
      </c>
      <c r="C222">
        <f t="shared" si="10"/>
        <v>496.53096219474276</v>
      </c>
      <c r="D222">
        <f t="shared" si="7"/>
        <v>504.24396113524296</v>
      </c>
      <c r="E222">
        <f t="shared" si="8"/>
        <v>1.0155337723682076</v>
      </c>
    </row>
    <row r="223" spans="1:5" ht="12.75">
      <c r="A223">
        <v>97</v>
      </c>
      <c r="B223">
        <f ca="1" t="shared" si="9"/>
        <v>474.7362133905881</v>
      </c>
      <c r="C223">
        <f t="shared" si="10"/>
        <v>504.24396113524296</v>
      </c>
      <c r="D223">
        <f t="shared" si="7"/>
        <v>494.84141092698496</v>
      </c>
      <c r="E223">
        <f>(D223/C223)</f>
        <v>0.9813531724066872</v>
      </c>
    </row>
    <row r="224" spans="1:5" ht="12.75">
      <c r="A224">
        <v>98</v>
      </c>
      <c r="B224">
        <f ca="1" t="shared" si="9"/>
        <v>487.3588153033779</v>
      </c>
      <c r="C224">
        <f t="shared" si="10"/>
        <v>494.84141092698496</v>
      </c>
      <c r="D224">
        <f t="shared" si="7"/>
        <v>492.56216734329587</v>
      </c>
      <c r="E224">
        <f>(D224/C224)</f>
        <v>0.995393991825746</v>
      </c>
    </row>
    <row r="225" spans="1:5" ht="12.75">
      <c r="A225">
        <v>99</v>
      </c>
      <c r="B225">
        <f ca="1" t="shared" si="9"/>
        <v>519.6503390302496</v>
      </c>
      <c r="C225">
        <f t="shared" si="10"/>
        <v>492.56216734329587</v>
      </c>
      <c r="D225">
        <f t="shared" si="7"/>
        <v>500.2650057059491</v>
      </c>
      <c r="E225">
        <f>(D225/C225)</f>
        <v>1.015638306945496</v>
      </c>
    </row>
    <row r="226" spans="1:5" ht="12.75">
      <c r="A226">
        <v>100</v>
      </c>
      <c r="B226">
        <f ca="1" t="shared" si="9"/>
        <v>462.8358585092428</v>
      </c>
      <c r="C226">
        <f t="shared" si="10"/>
        <v>500.2650057059491</v>
      </c>
      <c r="D226" t="s">
        <v>6</v>
      </c>
      <c r="E226" t="s">
        <v>6</v>
      </c>
    </row>
    <row r="253" ht="130.5" customHeight="1"/>
    <row r="255" ht="12.75" thickBot="1"/>
    <row r="256" spans="5:19" ht="12">
      <c r="E256" s="10" t="s">
        <v>17</v>
      </c>
      <c r="G256" s="11" t="s">
        <v>19</v>
      </c>
      <c r="J256" s="11" t="s">
        <v>20</v>
      </c>
      <c r="L256" s="12" t="s">
        <v>21</v>
      </c>
      <c r="M256" s="13"/>
      <c r="N256" s="16"/>
      <c r="P256" s="11" t="s">
        <v>22</v>
      </c>
      <c r="S256" s="11" t="s">
        <v>23</v>
      </c>
    </row>
    <row r="257" spans="1:19" ht="12">
      <c r="A257" t="s">
        <v>24</v>
      </c>
      <c r="E257" s="14" t="s">
        <v>25</v>
      </c>
      <c r="G257" s="14" t="s">
        <v>41</v>
      </c>
      <c r="J257" s="14" t="s">
        <v>26</v>
      </c>
      <c r="L257" s="15" t="s">
        <v>30</v>
      </c>
      <c r="M257" s="17"/>
      <c r="N257" s="16"/>
      <c r="P257" s="14"/>
      <c r="S257" s="14"/>
    </row>
    <row r="258" spans="2:19" ht="15.75" thickBot="1">
      <c r="B258" t="s">
        <v>6</v>
      </c>
      <c r="E258" s="18">
        <v>0.8</v>
      </c>
      <c r="F258" s="8" t="s">
        <v>6</v>
      </c>
      <c r="G258" s="14" t="s">
        <v>42</v>
      </c>
      <c r="J258" s="19" t="s">
        <v>39</v>
      </c>
      <c r="L258" s="15" t="s">
        <v>31</v>
      </c>
      <c r="M258" s="17"/>
      <c r="N258" s="16"/>
      <c r="P258" s="14" t="s">
        <v>32</v>
      </c>
      <c r="S258" s="14" t="s">
        <v>35</v>
      </c>
    </row>
    <row r="259" spans="2:19" ht="12">
      <c r="B259" s="5" t="s">
        <v>9</v>
      </c>
      <c r="C259" s="5" t="s">
        <v>10</v>
      </c>
      <c r="D259" s="5" t="s">
        <v>11</v>
      </c>
      <c r="G259" s="20" t="s">
        <v>27</v>
      </c>
      <c r="J259" s="20" t="s">
        <v>27</v>
      </c>
      <c r="L259" s="14" t="s">
        <v>40</v>
      </c>
      <c r="M259" s="17"/>
      <c r="N259" s="16"/>
      <c r="O259" t="s">
        <v>6</v>
      </c>
      <c r="P259" s="14" t="s">
        <v>33</v>
      </c>
      <c r="S259" s="14" t="s">
        <v>36</v>
      </c>
    </row>
    <row r="260" spans="2:19" ht="15.75" thickBot="1">
      <c r="B260" s="21">
        <v>0.5</v>
      </c>
      <c r="C260" s="21">
        <v>1000</v>
      </c>
      <c r="D260" s="21">
        <v>1000</v>
      </c>
      <c r="G260" s="29">
        <v>0</v>
      </c>
      <c r="J260" s="29">
        <v>0</v>
      </c>
      <c r="L260" s="23"/>
      <c r="M260" s="30">
        <v>0</v>
      </c>
      <c r="N260" s="16"/>
      <c r="P260" s="28" t="s">
        <v>34</v>
      </c>
      <c r="S260" s="22"/>
    </row>
    <row r="261" spans="2:10" ht="12.75" thickBot="1">
      <c r="B261" s="21"/>
      <c r="C261" s="21"/>
      <c r="D261" s="21" t="s">
        <v>18</v>
      </c>
      <c r="J261" s="8"/>
    </row>
    <row r="262" spans="1:19" ht="12.75" thickBot="1">
      <c r="A262" t="s">
        <v>13</v>
      </c>
      <c r="B262" t="s">
        <v>14</v>
      </c>
      <c r="C262" t="s">
        <v>15</v>
      </c>
      <c r="D262" t="s">
        <v>6</v>
      </c>
      <c r="F262" t="s">
        <v>29</v>
      </c>
      <c r="G262" s="27">
        <f>SUM(F285:F365)</f>
        <v>0</v>
      </c>
      <c r="I262" t="s">
        <v>29</v>
      </c>
      <c r="J262" s="27">
        <f>SUM(I285:I365)</f>
        <v>0</v>
      </c>
      <c r="L262" t="s">
        <v>29</v>
      </c>
      <c r="M262" s="27">
        <f>SUM(L285:L365)</f>
        <v>0</v>
      </c>
      <c r="O262" t="s">
        <v>29</v>
      </c>
      <c r="P262" s="27">
        <f>SUM(O285:O365)</f>
        <v>8742.750998096992</v>
      </c>
      <c r="R262" t="s">
        <v>29</v>
      </c>
      <c r="S262" s="24">
        <f>SUM(R285:R365)</f>
        <v>2213.459984427126</v>
      </c>
    </row>
    <row r="263" spans="1:20" ht="12">
      <c r="A263">
        <v>1</v>
      </c>
      <c r="B263" s="26">
        <f>D260</f>
        <v>1000</v>
      </c>
      <c r="C263" s="26">
        <f aca="true" t="shared" si="11" ref="C263:C326">B264</f>
        <v>756.6553377553396</v>
      </c>
      <c r="D263" s="26">
        <f ca="1">$C$260*(1+(RAND()-0.5)*$E$258)</f>
        <v>672.6354884827742</v>
      </c>
      <c r="J263" s="8"/>
      <c r="T263" s="24"/>
    </row>
    <row r="264" spans="1:20" ht="12">
      <c r="A264">
        <v>2</v>
      </c>
      <c r="B264" s="26">
        <f>B263+$B$260*B263*(1-B263/($D263))</f>
        <v>756.6553377553396</v>
      </c>
      <c r="C264" s="26">
        <f t="shared" si="11"/>
        <v>874.8216892533987</v>
      </c>
      <c r="D264" s="26">
        <f aca="true" ca="1" t="shared" si="12" ref="D264:D327">$C$260*(1+(RAND()-0.5)*$E$258)</f>
        <v>1100.331336572708</v>
      </c>
      <c r="J264" s="8"/>
      <c r="T264" s="24"/>
    </row>
    <row r="265" spans="1:20" ht="12">
      <c r="A265">
        <v>3</v>
      </c>
      <c r="B265" s="26">
        <f aca="true" t="shared" si="13" ref="B265:B328">B264+$B$260*B264*(1-B264/($D264))</f>
        <v>874.8216892533987</v>
      </c>
      <c r="C265" s="26">
        <f t="shared" si="11"/>
        <v>895.0429070702552</v>
      </c>
      <c r="D265" s="26">
        <f ca="1" t="shared" si="12"/>
        <v>917.22437329081</v>
      </c>
      <c r="F265" t="s">
        <v>28</v>
      </c>
      <c r="G265" t="s">
        <v>14</v>
      </c>
      <c r="I265" t="s">
        <v>28</v>
      </c>
      <c r="J265" t="s">
        <v>14</v>
      </c>
      <c r="L265" t="s">
        <v>28</v>
      </c>
      <c r="M265" t="s">
        <v>14</v>
      </c>
      <c r="O265" t="s">
        <v>28</v>
      </c>
      <c r="P265" t="s">
        <v>14</v>
      </c>
      <c r="R265" t="s">
        <v>28</v>
      </c>
      <c r="T265" s="24"/>
    </row>
    <row r="266" spans="1:20" ht="12">
      <c r="A266">
        <v>4</v>
      </c>
      <c r="B266" s="26">
        <f t="shared" si="13"/>
        <v>895.0429070702552</v>
      </c>
      <c r="C266" s="26">
        <f t="shared" si="11"/>
        <v>1050.884696624114</v>
      </c>
      <c r="D266" s="26">
        <f ca="1" t="shared" si="12"/>
        <v>1373.2561855053063</v>
      </c>
      <c r="F266" s="25"/>
      <c r="G266" s="25">
        <f>$D$260</f>
        <v>1000</v>
      </c>
      <c r="H266" s="24"/>
      <c r="I266" s="25"/>
      <c r="J266" s="25">
        <f>$D$260</f>
        <v>1000</v>
      </c>
      <c r="K266" s="24"/>
      <c r="L266" s="25" t="s">
        <v>6</v>
      </c>
      <c r="M266" s="25">
        <f>$D$260</f>
        <v>1000</v>
      </c>
      <c r="N266" s="24"/>
      <c r="O266" s="25" t="s">
        <v>6</v>
      </c>
      <c r="P266" s="25">
        <f>$D$260</f>
        <v>1000</v>
      </c>
      <c r="Q266" s="24"/>
      <c r="R266" s="25" t="s">
        <v>6</v>
      </c>
      <c r="S266" s="25">
        <f>$D$260</f>
        <v>1000</v>
      </c>
      <c r="T266" s="24"/>
    </row>
    <row r="267" spans="1:20" ht="12">
      <c r="A267">
        <v>5</v>
      </c>
      <c r="B267" s="26">
        <f t="shared" si="13"/>
        <v>1050.884696624114</v>
      </c>
      <c r="C267" s="26">
        <f t="shared" si="11"/>
        <v>916.9537169169781</v>
      </c>
      <c r="D267" s="26">
        <f ca="1" t="shared" si="12"/>
        <v>837.4304803292034</v>
      </c>
      <c r="F267" s="25"/>
      <c r="G267" s="25">
        <f aca="true" t="shared" si="14" ref="G267:G284">G266+$B$260*G266*(1-G266/($D263))</f>
        <v>756.6553377553396</v>
      </c>
      <c r="H267" s="24"/>
      <c r="I267" s="25"/>
      <c r="J267" s="25">
        <f aca="true" t="shared" si="15" ref="J267:J284">J266+$B$260*J266*(1-J266/($D263))</f>
        <v>756.6553377553396</v>
      </c>
      <c r="K267" s="24"/>
      <c r="L267" s="25" t="s">
        <v>6</v>
      </c>
      <c r="M267" s="25">
        <f>M266+$B$260*M266*(1-M266/($D263))</f>
        <v>756.6553377553396</v>
      </c>
      <c r="N267" s="24"/>
      <c r="O267" s="25" t="s">
        <v>6</v>
      </c>
      <c r="P267" s="25">
        <f aca="true" t="shared" si="16" ref="P267:P284">P266+$B$260*P266*(1-P266/($D263))</f>
        <v>756.6553377553396</v>
      </c>
      <c r="Q267" s="24"/>
      <c r="R267" s="25" t="s">
        <v>6</v>
      </c>
      <c r="S267" s="25">
        <f>S266+$B$260*S266*(1-S266/($D264))</f>
        <v>1045.5914201649562</v>
      </c>
      <c r="T267" s="24"/>
    </row>
    <row r="268" spans="1:20" ht="12">
      <c r="A268">
        <v>6</v>
      </c>
      <c r="B268" s="26">
        <f t="shared" si="13"/>
        <v>916.9537169169781</v>
      </c>
      <c r="C268" s="26">
        <f t="shared" si="11"/>
        <v>938.9126187888154</v>
      </c>
      <c r="D268" s="26">
        <f ca="1" t="shared" si="12"/>
        <v>963.0807923029352</v>
      </c>
      <c r="F268" s="25"/>
      <c r="G268" s="25">
        <f t="shared" si="14"/>
        <v>874.8216892533987</v>
      </c>
      <c r="H268" s="24"/>
      <c r="I268" s="25"/>
      <c r="J268" s="25">
        <f t="shared" si="15"/>
        <v>874.8216892533987</v>
      </c>
      <c r="K268" s="24"/>
      <c r="L268" s="25" t="s">
        <v>6</v>
      </c>
      <c r="M268" s="25">
        <f aca="true" t="shared" si="17" ref="M268:M284">M267+$B$260*M267*(1-M267/($D264))</f>
        <v>874.8216892533987</v>
      </c>
      <c r="N268" s="24"/>
      <c r="O268" s="25" t="s">
        <v>6</v>
      </c>
      <c r="P268" s="25">
        <f t="shared" si="16"/>
        <v>874.8216892533987</v>
      </c>
      <c r="Q268" s="24"/>
      <c r="R268" s="25" t="s">
        <v>6</v>
      </c>
      <c r="S268" s="25">
        <f aca="true" t="shared" si="18" ref="S268:S331">S267+$B$260*S267*(1-S267/($D265))</f>
        <v>972.425307950794</v>
      </c>
      <c r="T268" s="24"/>
    </row>
    <row r="269" spans="1:20" ht="12">
      <c r="A269">
        <v>7</v>
      </c>
      <c r="B269" s="26">
        <f t="shared" si="13"/>
        <v>938.9126187888154</v>
      </c>
      <c r="C269" s="26">
        <f t="shared" si="11"/>
        <v>1075.7290279942717</v>
      </c>
      <c r="D269" s="26">
        <f ca="1" t="shared" si="12"/>
        <v>1325.091946606699</v>
      </c>
      <c r="F269" s="25"/>
      <c r="G269" s="25">
        <f t="shared" si="14"/>
        <v>895.0429070702552</v>
      </c>
      <c r="H269" s="24"/>
      <c r="I269" s="25"/>
      <c r="J269" s="25">
        <f t="shared" si="15"/>
        <v>895.0429070702552</v>
      </c>
      <c r="K269" s="24"/>
      <c r="L269" s="25" t="s">
        <v>6</v>
      </c>
      <c r="M269" s="25">
        <f t="shared" si="17"/>
        <v>895.0429070702552</v>
      </c>
      <c r="N269" s="24"/>
      <c r="O269" s="25" t="s">
        <v>6</v>
      </c>
      <c r="P269" s="25">
        <f t="shared" si="16"/>
        <v>895.0429070702552</v>
      </c>
      <c r="Q269" s="24"/>
      <c r="R269" s="25" t="s">
        <v>6</v>
      </c>
      <c r="S269" s="25">
        <f t="shared" si="18"/>
        <v>1114.3427788699985</v>
      </c>
      <c r="T269" s="24"/>
    </row>
    <row r="270" spans="1:20" ht="12">
      <c r="A270">
        <v>8</v>
      </c>
      <c r="B270" s="26">
        <f t="shared" si="13"/>
        <v>1075.7290279942717</v>
      </c>
      <c r="C270" s="26">
        <f t="shared" si="11"/>
        <v>1027.7618105069776</v>
      </c>
      <c r="D270" s="26">
        <f ca="1" t="shared" si="12"/>
        <v>987.6495924327173</v>
      </c>
      <c r="F270" s="25"/>
      <c r="G270" s="25">
        <f t="shared" si="14"/>
        <v>1050.884696624114</v>
      </c>
      <c r="H270" s="24"/>
      <c r="I270" s="25"/>
      <c r="J270" s="25">
        <f t="shared" si="15"/>
        <v>1050.884696624114</v>
      </c>
      <c r="K270" s="24"/>
      <c r="L270" s="25" t="s">
        <v>6</v>
      </c>
      <c r="M270" s="25">
        <f t="shared" si="17"/>
        <v>1050.884696624114</v>
      </c>
      <c r="N270" s="24"/>
      <c r="O270" s="25" t="s">
        <v>6</v>
      </c>
      <c r="P270" s="25">
        <f t="shared" si="16"/>
        <v>1050.884696624114</v>
      </c>
      <c r="Q270" s="24"/>
      <c r="R270" s="25" t="s">
        <v>6</v>
      </c>
      <c r="S270" s="25">
        <f t="shared" si="18"/>
        <v>930.1034733350939</v>
      </c>
      <c r="T270" s="24"/>
    </row>
    <row r="271" spans="1:20" ht="12">
      <c r="A271">
        <v>9</v>
      </c>
      <c r="B271" s="26">
        <f t="shared" si="13"/>
        <v>1027.7618105069776</v>
      </c>
      <c r="C271" s="26">
        <f t="shared" si="11"/>
        <v>1136.827985586284</v>
      </c>
      <c r="D271" s="26">
        <f ca="1" t="shared" si="12"/>
        <v>1304.6639121581393</v>
      </c>
      <c r="F271" s="25"/>
      <c r="G271" s="25">
        <f t="shared" si="14"/>
        <v>916.9537169169781</v>
      </c>
      <c r="H271" s="24"/>
      <c r="I271" s="25"/>
      <c r="J271" s="25">
        <f t="shared" si="15"/>
        <v>916.9537169169781</v>
      </c>
      <c r="K271" s="24"/>
      <c r="L271" s="25" t="s">
        <v>6</v>
      </c>
      <c r="M271" s="25">
        <f t="shared" si="17"/>
        <v>916.9537169169781</v>
      </c>
      <c r="N271" s="24"/>
      <c r="O271" s="25" t="s">
        <v>6</v>
      </c>
      <c r="P271" s="25">
        <f t="shared" si="16"/>
        <v>916.9537169169781</v>
      </c>
      <c r="Q271" s="24"/>
      <c r="R271" s="25" t="s">
        <v>6</v>
      </c>
      <c r="S271" s="25">
        <f t="shared" si="18"/>
        <v>946.0275365904331</v>
      </c>
      <c r="T271" s="24"/>
    </row>
    <row r="272" spans="1:20" ht="12">
      <c r="A272">
        <v>10</v>
      </c>
      <c r="B272" s="26">
        <f t="shared" si="13"/>
        <v>1136.827985586284</v>
      </c>
      <c r="C272" s="26">
        <f t="shared" si="11"/>
        <v>1199.5187643851261</v>
      </c>
      <c r="D272" s="26">
        <f ca="1" t="shared" si="12"/>
        <v>1277.7521706040716</v>
      </c>
      <c r="F272" s="25"/>
      <c r="G272" s="25">
        <f t="shared" si="14"/>
        <v>938.9126187888154</v>
      </c>
      <c r="H272" s="24"/>
      <c r="I272" s="25"/>
      <c r="J272" s="25">
        <f t="shared" si="15"/>
        <v>938.9126187888154</v>
      </c>
      <c r="K272" s="24"/>
      <c r="L272" s="25" t="s">
        <v>6</v>
      </c>
      <c r="M272" s="25">
        <f t="shared" si="17"/>
        <v>938.9126187888154</v>
      </c>
      <c r="N272" s="24"/>
      <c r="O272" s="25" t="s">
        <v>6</v>
      </c>
      <c r="P272" s="25">
        <f t="shared" si="16"/>
        <v>938.9126187888154</v>
      </c>
      <c r="Q272" s="24"/>
      <c r="R272" s="25" t="s">
        <v>6</v>
      </c>
      <c r="S272" s="25">
        <f t="shared" si="18"/>
        <v>1081.340927836645</v>
      </c>
      <c r="T272" s="24"/>
    </row>
    <row r="273" spans="1:20" ht="12">
      <c r="A273">
        <v>11</v>
      </c>
      <c r="B273" s="26">
        <f t="shared" si="13"/>
        <v>1199.5187643851261</v>
      </c>
      <c r="C273" s="26">
        <f t="shared" si="11"/>
        <v>1031.603285495925</v>
      </c>
      <c r="D273" s="26">
        <f ca="1" t="shared" si="12"/>
        <v>937.1449679129</v>
      </c>
      <c r="E273" s="24"/>
      <c r="F273" s="25"/>
      <c r="G273" s="25">
        <f t="shared" si="14"/>
        <v>1075.7290279942717</v>
      </c>
      <c r="H273" s="24"/>
      <c r="I273" s="25"/>
      <c r="J273" s="25">
        <f t="shared" si="15"/>
        <v>1075.7290279942717</v>
      </c>
      <c r="K273" s="24"/>
      <c r="L273" s="25" t="s">
        <v>6</v>
      </c>
      <c r="M273" s="25">
        <f t="shared" si="17"/>
        <v>1075.7290279942717</v>
      </c>
      <c r="N273" s="24"/>
      <c r="O273" s="25" t="s">
        <v>6</v>
      </c>
      <c r="P273" s="25">
        <f t="shared" si="16"/>
        <v>1075.7290279942717</v>
      </c>
      <c r="Q273" s="24"/>
      <c r="R273" s="25" t="s">
        <v>6</v>
      </c>
      <c r="S273" s="25">
        <f t="shared" si="18"/>
        <v>1030.0513427792607</v>
      </c>
      <c r="T273" s="24"/>
    </row>
    <row r="274" spans="1:20" ht="12">
      <c r="A274">
        <v>12</v>
      </c>
      <c r="B274" s="26">
        <f t="shared" si="13"/>
        <v>1031.603285495925</v>
      </c>
      <c r="C274" s="26">
        <f t="shared" si="11"/>
        <v>1017.3269560037335</v>
      </c>
      <c r="D274" s="26">
        <f ca="1" t="shared" si="12"/>
        <v>1003.8196212422919</v>
      </c>
      <c r="E274" s="24"/>
      <c r="F274" s="25"/>
      <c r="G274" s="25">
        <f t="shared" si="14"/>
        <v>1027.7618105069776</v>
      </c>
      <c r="H274" s="24"/>
      <c r="I274" s="25"/>
      <c r="J274" s="25">
        <f t="shared" si="15"/>
        <v>1027.7618105069776</v>
      </c>
      <c r="K274" s="24"/>
      <c r="L274" s="25" t="s">
        <v>6</v>
      </c>
      <c r="M274" s="25">
        <f t="shared" si="17"/>
        <v>1027.7618105069776</v>
      </c>
      <c r="N274" s="24"/>
      <c r="O274" s="25" t="s">
        <v>6</v>
      </c>
      <c r="P274" s="25">
        <f t="shared" si="16"/>
        <v>1027.7618105069776</v>
      </c>
      <c r="Q274" s="24"/>
      <c r="R274" s="25" t="s">
        <v>6</v>
      </c>
      <c r="S274" s="25">
        <f t="shared" si="18"/>
        <v>1138.4566735302544</v>
      </c>
      <c r="T274" s="24"/>
    </row>
    <row r="275" spans="1:20" ht="12">
      <c r="A275">
        <v>13</v>
      </c>
      <c r="B275" s="26">
        <f t="shared" si="13"/>
        <v>1017.3269560037335</v>
      </c>
      <c r="C275" s="26">
        <f t="shared" si="11"/>
        <v>991.97982780257</v>
      </c>
      <c r="D275" s="26">
        <f ca="1" t="shared" si="12"/>
        <v>969.0389323637646</v>
      </c>
      <c r="E275" s="24"/>
      <c r="F275" s="25"/>
      <c r="G275" s="25">
        <f t="shared" si="14"/>
        <v>1136.827985586284</v>
      </c>
      <c r="H275" s="24"/>
      <c r="I275" s="25"/>
      <c r="J275" s="25">
        <f t="shared" si="15"/>
        <v>1136.827985586284</v>
      </c>
      <c r="K275" s="24"/>
      <c r="L275" s="25" t="s">
        <v>6</v>
      </c>
      <c r="M275" s="25">
        <f t="shared" si="17"/>
        <v>1136.827985586284</v>
      </c>
      <c r="N275" s="24"/>
      <c r="O275" s="25" t="s">
        <v>6</v>
      </c>
      <c r="P275" s="25">
        <f t="shared" si="16"/>
        <v>1136.827985586284</v>
      </c>
      <c r="Q275" s="24"/>
      <c r="R275" s="25" t="s">
        <v>6</v>
      </c>
      <c r="S275" s="25">
        <f t="shared" si="18"/>
        <v>1200.5116994909733</v>
      </c>
      <c r="T275" s="24"/>
    </row>
    <row r="276" spans="1:20" ht="12">
      <c r="A276">
        <v>14</v>
      </c>
      <c r="B276" s="26">
        <f t="shared" si="13"/>
        <v>991.97982780257</v>
      </c>
      <c r="C276" s="26">
        <f t="shared" si="11"/>
        <v>1061.1639691661826</v>
      </c>
      <c r="D276" s="26">
        <f ca="1" t="shared" si="12"/>
        <v>1152.7772608562373</v>
      </c>
      <c r="E276" s="24"/>
      <c r="F276" s="25"/>
      <c r="G276" s="25">
        <f t="shared" si="14"/>
        <v>1199.5187643851261</v>
      </c>
      <c r="H276" s="24"/>
      <c r="I276" s="25"/>
      <c r="J276" s="25">
        <f t="shared" si="15"/>
        <v>1199.5187643851261</v>
      </c>
      <c r="K276" s="24"/>
      <c r="L276" s="25" t="s">
        <v>6</v>
      </c>
      <c r="M276" s="25">
        <f t="shared" si="17"/>
        <v>1199.5187643851261</v>
      </c>
      <c r="N276" s="24"/>
      <c r="O276" s="25" t="s">
        <v>6</v>
      </c>
      <c r="P276" s="25">
        <f t="shared" si="16"/>
        <v>1199.5187643851261</v>
      </c>
      <c r="Q276" s="24"/>
      <c r="R276" s="25" t="s">
        <v>6</v>
      </c>
      <c r="S276" s="25">
        <f t="shared" si="18"/>
        <v>1031.8212335856165</v>
      </c>
      <c r="T276" s="24"/>
    </row>
    <row r="277" spans="1:20" ht="12">
      <c r="A277">
        <v>15</v>
      </c>
      <c r="B277" s="26">
        <f t="shared" si="13"/>
        <v>1061.1639691661826</v>
      </c>
      <c r="C277" s="26">
        <f t="shared" si="11"/>
        <v>1176.2882801428864</v>
      </c>
      <c r="D277" s="26">
        <f ca="1" t="shared" si="12"/>
        <v>1355.2150327152049</v>
      </c>
      <c r="E277" s="24"/>
      <c r="F277" s="25"/>
      <c r="G277" s="25">
        <f t="shared" si="14"/>
        <v>1031.603285495925</v>
      </c>
      <c r="H277" s="24"/>
      <c r="I277" s="25"/>
      <c r="J277" s="25">
        <f t="shared" si="15"/>
        <v>1031.603285495925</v>
      </c>
      <c r="K277" s="24"/>
      <c r="L277" s="25" t="s">
        <v>6</v>
      </c>
      <c r="M277" s="25">
        <f t="shared" si="17"/>
        <v>1031.603285495925</v>
      </c>
      <c r="N277" s="24"/>
      <c r="O277" s="25" t="s">
        <v>6</v>
      </c>
      <c r="P277" s="25">
        <f t="shared" si="16"/>
        <v>1031.603285495925</v>
      </c>
      <c r="Q277" s="24"/>
      <c r="R277" s="25" t="s">
        <v>6</v>
      </c>
      <c r="S277" s="25">
        <f t="shared" si="18"/>
        <v>1017.4298740330313</v>
      </c>
      <c r="T277" s="24"/>
    </row>
    <row r="278" spans="1:20" ht="12">
      <c r="A278">
        <v>16</v>
      </c>
      <c r="B278" s="26">
        <f t="shared" si="13"/>
        <v>1176.2882801428864</v>
      </c>
      <c r="C278" s="26">
        <f t="shared" si="11"/>
        <v>800.5849385736196</v>
      </c>
      <c r="D278" s="26">
        <f ca="1" t="shared" si="12"/>
        <v>717.7764866108191</v>
      </c>
      <c r="E278" s="24"/>
      <c r="F278" s="25"/>
      <c r="G278" s="25">
        <f t="shared" si="14"/>
        <v>1017.3269560037335</v>
      </c>
      <c r="H278" s="24"/>
      <c r="I278" s="25"/>
      <c r="J278" s="25">
        <f t="shared" si="15"/>
        <v>1017.3269560037335</v>
      </c>
      <c r="K278" s="24"/>
      <c r="L278" s="25" t="s">
        <v>6</v>
      </c>
      <c r="M278" s="25">
        <f t="shared" si="17"/>
        <v>1017.3269560037335</v>
      </c>
      <c r="N278" s="24"/>
      <c r="O278" s="25" t="s">
        <v>6</v>
      </c>
      <c r="P278" s="25">
        <f t="shared" si="16"/>
        <v>1017.3269560037335</v>
      </c>
      <c r="Q278" s="24"/>
      <c r="R278" s="25" t="s">
        <v>6</v>
      </c>
      <c r="S278" s="25">
        <f t="shared" si="18"/>
        <v>992.0261528601343</v>
      </c>
      <c r="T278" s="24"/>
    </row>
    <row r="279" spans="1:20" ht="12">
      <c r="A279">
        <v>17</v>
      </c>
      <c r="B279" s="26">
        <f t="shared" si="13"/>
        <v>800.5849385736196</v>
      </c>
      <c r="C279" s="26">
        <f t="shared" si="11"/>
        <v>948.6821175960616</v>
      </c>
      <c r="D279" s="26">
        <f ca="1" t="shared" si="12"/>
        <v>1270.7141422011773</v>
      </c>
      <c r="E279" s="24"/>
      <c r="F279" s="25"/>
      <c r="G279" s="25">
        <f t="shared" si="14"/>
        <v>991.97982780257</v>
      </c>
      <c r="H279" s="24"/>
      <c r="I279" s="25"/>
      <c r="J279" s="25">
        <f t="shared" si="15"/>
        <v>991.97982780257</v>
      </c>
      <c r="K279" s="24"/>
      <c r="L279" s="25" t="s">
        <v>6</v>
      </c>
      <c r="M279" s="25">
        <f t="shared" si="17"/>
        <v>991.97982780257</v>
      </c>
      <c r="N279" s="24"/>
      <c r="O279" s="25" t="s">
        <v>6</v>
      </c>
      <c r="P279" s="25">
        <f t="shared" si="16"/>
        <v>991.97982780257</v>
      </c>
      <c r="Q279" s="24"/>
      <c r="R279" s="25" t="s">
        <v>6</v>
      </c>
      <c r="S279" s="25">
        <f t="shared" si="18"/>
        <v>1061.193592507118</v>
      </c>
      <c r="T279" s="24"/>
    </row>
    <row r="280" spans="1:20" ht="12">
      <c r="A280">
        <v>18</v>
      </c>
      <c r="B280" s="26">
        <f t="shared" si="13"/>
        <v>948.6821175960616</v>
      </c>
      <c r="C280" s="26">
        <f t="shared" si="11"/>
        <v>686.2937180660256</v>
      </c>
      <c r="D280" s="26">
        <f ca="1" t="shared" si="12"/>
        <v>610.806144693197</v>
      </c>
      <c r="E280" s="24"/>
      <c r="F280" s="25"/>
      <c r="G280" s="25">
        <f t="shared" si="14"/>
        <v>1061.1639691661826</v>
      </c>
      <c r="H280" s="24"/>
      <c r="I280" s="25"/>
      <c r="J280" s="25">
        <f t="shared" si="15"/>
        <v>1061.1639691661826</v>
      </c>
      <c r="K280" s="24"/>
      <c r="L280" s="25" t="s">
        <v>6</v>
      </c>
      <c r="M280" s="25">
        <f t="shared" si="17"/>
        <v>1061.1639691661826</v>
      </c>
      <c r="N280" s="24"/>
      <c r="O280" s="25" t="s">
        <v>6</v>
      </c>
      <c r="P280" s="25">
        <f t="shared" si="16"/>
        <v>1061.1639691661826</v>
      </c>
      <c r="Q280" s="24"/>
      <c r="R280" s="25" t="s">
        <v>6</v>
      </c>
      <c r="S280" s="25">
        <f t="shared" si="18"/>
        <v>1176.3095190857252</v>
      </c>
      <c r="T280" s="24"/>
    </row>
    <row r="281" spans="1:20" ht="12">
      <c r="A281">
        <v>19</v>
      </c>
      <c r="B281" s="26">
        <f t="shared" si="13"/>
        <v>686.2937180660256</v>
      </c>
      <c r="C281" s="26">
        <f t="shared" si="11"/>
        <v>852.2328509775506</v>
      </c>
      <c r="D281" s="26">
        <f ca="1" t="shared" si="12"/>
        <v>1328.9461971144192</v>
      </c>
      <c r="E281" s="24"/>
      <c r="F281" s="25"/>
      <c r="G281" s="25">
        <f t="shared" si="14"/>
        <v>1176.2882801428864</v>
      </c>
      <c r="H281" s="24"/>
      <c r="I281" s="25"/>
      <c r="J281" s="25">
        <f t="shared" si="15"/>
        <v>1176.2882801428864</v>
      </c>
      <c r="K281" s="24"/>
      <c r="L281" s="25" t="s">
        <v>6</v>
      </c>
      <c r="M281" s="25">
        <f t="shared" si="17"/>
        <v>1176.2882801428864</v>
      </c>
      <c r="N281" s="24"/>
      <c r="O281" s="25" t="s">
        <v>6</v>
      </c>
      <c r="P281" s="25">
        <f t="shared" si="16"/>
        <v>1176.2882801428864</v>
      </c>
      <c r="Q281" s="24"/>
      <c r="R281" s="25" t="s">
        <v>6</v>
      </c>
      <c r="S281" s="25">
        <f t="shared" si="18"/>
        <v>800.5819904073388</v>
      </c>
      <c r="T281" s="24"/>
    </row>
    <row r="282" spans="1:20" ht="12">
      <c r="A282">
        <v>20</v>
      </c>
      <c r="B282" s="26">
        <f t="shared" si="13"/>
        <v>852.2328509775506</v>
      </c>
      <c r="C282" s="26">
        <f t="shared" si="11"/>
        <v>730.701104686333</v>
      </c>
      <c r="D282" s="26">
        <f ca="1" t="shared" si="12"/>
        <v>663.1089718830481</v>
      </c>
      <c r="E282" s="24"/>
      <c r="F282" s="25"/>
      <c r="G282" s="25">
        <f t="shared" si="14"/>
        <v>800.5849385736196</v>
      </c>
      <c r="H282" s="24"/>
      <c r="I282" s="25"/>
      <c r="J282" s="25">
        <f t="shared" si="15"/>
        <v>800.5849385736196</v>
      </c>
      <c r="K282" s="24"/>
      <c r="L282" s="25" t="s">
        <v>6</v>
      </c>
      <c r="M282" s="25">
        <f t="shared" si="17"/>
        <v>800.5849385736196</v>
      </c>
      <c r="N282" s="24"/>
      <c r="O282" s="25" t="s">
        <v>6</v>
      </c>
      <c r="P282" s="25">
        <f t="shared" si="16"/>
        <v>800.5849385736196</v>
      </c>
      <c r="Q282" s="24"/>
      <c r="R282" s="25" t="s">
        <v>6</v>
      </c>
      <c r="S282" s="25">
        <f t="shared" si="18"/>
        <v>948.6795527692475</v>
      </c>
      <c r="T282" s="24"/>
    </row>
    <row r="283" spans="1:20" ht="12">
      <c r="A283">
        <v>21</v>
      </c>
      <c r="B283" s="26">
        <f t="shared" si="13"/>
        <v>730.701104686333</v>
      </c>
      <c r="C283" s="26">
        <f t="shared" si="11"/>
        <v>768.7674818651593</v>
      </c>
      <c r="D283" s="26">
        <f ca="1" t="shared" si="12"/>
        <v>815.6888491808786</v>
      </c>
      <c r="E283" s="24"/>
      <c r="F283" s="25"/>
      <c r="G283" s="25">
        <f t="shared" si="14"/>
        <v>948.6821175960616</v>
      </c>
      <c r="H283" s="24"/>
      <c r="I283" s="25"/>
      <c r="J283" s="25">
        <f t="shared" si="15"/>
        <v>948.6821175960616</v>
      </c>
      <c r="K283" s="24"/>
      <c r="L283" s="25" t="s">
        <v>6</v>
      </c>
      <c r="M283" s="25">
        <f t="shared" si="17"/>
        <v>948.6821175960616</v>
      </c>
      <c r="N283" s="24"/>
      <c r="O283" s="25" t="s">
        <v>6</v>
      </c>
      <c r="P283" s="25">
        <f t="shared" si="16"/>
        <v>948.6821175960616</v>
      </c>
      <c r="Q283" s="24"/>
      <c r="R283" s="25" t="s">
        <v>6</v>
      </c>
      <c r="S283" s="25">
        <f t="shared" si="18"/>
        <v>686.2938544171046</v>
      </c>
      <c r="T283" s="24"/>
    </row>
    <row r="284" spans="1:20" ht="12">
      <c r="A284">
        <v>22</v>
      </c>
      <c r="B284" s="26">
        <f t="shared" si="13"/>
        <v>768.7674818651593</v>
      </c>
      <c r="C284" s="26">
        <f t="shared" si="11"/>
        <v>712.4500335558387</v>
      </c>
      <c r="D284" s="26">
        <f ca="1" t="shared" si="12"/>
        <v>670.5262608775229</v>
      </c>
      <c r="E284" s="24"/>
      <c r="F284" s="25"/>
      <c r="G284" s="25">
        <f t="shared" si="14"/>
        <v>686.2937180660256</v>
      </c>
      <c r="H284" s="24"/>
      <c r="I284" s="25"/>
      <c r="J284" s="25">
        <f t="shared" si="15"/>
        <v>686.2937180660256</v>
      </c>
      <c r="K284" s="24"/>
      <c r="L284" s="25" t="s">
        <v>6</v>
      </c>
      <c r="M284" s="25">
        <f t="shared" si="17"/>
        <v>686.2937180660256</v>
      </c>
      <c r="N284" s="24"/>
      <c r="O284" s="25" t="s">
        <v>6</v>
      </c>
      <c r="P284" s="25">
        <f t="shared" si="16"/>
        <v>686.2937180660256</v>
      </c>
      <c r="Q284" s="24"/>
      <c r="R284" s="25" t="s">
        <v>6</v>
      </c>
      <c r="S284" s="25">
        <f t="shared" si="18"/>
        <v>852.2329850898074</v>
      </c>
      <c r="T284" s="24"/>
    </row>
    <row r="285" spans="1:20" ht="12">
      <c r="A285">
        <v>23</v>
      </c>
      <c r="B285" s="26">
        <f t="shared" si="13"/>
        <v>712.4500335558387</v>
      </c>
      <c r="C285" s="26">
        <f t="shared" si="11"/>
        <v>868.1257600899601</v>
      </c>
      <c r="D285" s="26">
        <f ca="1" t="shared" si="12"/>
        <v>1265.4870273952838</v>
      </c>
      <c r="E285" s="24"/>
      <c r="F285" s="25">
        <f>$G$260</f>
        <v>0</v>
      </c>
      <c r="G285" s="25">
        <f>(G284+$B$260*G284*(1-G284/($D281)))-F285</f>
        <v>852.2328509775506</v>
      </c>
      <c r="H285" s="24"/>
      <c r="I285" s="25">
        <f>IF(J284&gt;$J$260,$J$260,0)</f>
        <v>0</v>
      </c>
      <c r="J285" s="25">
        <f>J284+$B$260*J284*(1-J284/($D281))-I285</f>
        <v>852.2328509775506</v>
      </c>
      <c r="K285" s="24"/>
      <c r="L285" s="25">
        <f>M284*$M$260</f>
        <v>0</v>
      </c>
      <c r="M285" s="25">
        <f>M284+$B$260*M284*(1-M284/($D281))-L285</f>
        <v>852.2328509775506</v>
      </c>
      <c r="N285" s="24"/>
      <c r="O285" s="25">
        <f>IF(P284-($C$260/2)&lt;0,0,P284-($C$260/2))</f>
        <v>186.29371806602558</v>
      </c>
      <c r="P285" s="25">
        <f aca="true" t="shared" si="19" ref="P285:P316">P284+$B$260*P284*(1-P284/($D282))-O285</f>
        <v>488.0023146006091</v>
      </c>
      <c r="Q285" s="24"/>
      <c r="R285" s="25">
        <f>IF(S284&gt;$C$260,S284-$C$260,0)</f>
        <v>0</v>
      </c>
      <c r="S285" s="25">
        <f t="shared" si="18"/>
        <v>730.7011334925804</v>
      </c>
      <c r="T285" s="24"/>
    </row>
    <row r="286" spans="1:20" ht="12">
      <c r="A286">
        <v>24</v>
      </c>
      <c r="B286" s="26">
        <f t="shared" si="13"/>
        <v>868.1257600899601</v>
      </c>
      <c r="C286" s="26">
        <f t="shared" si="11"/>
        <v>689.2393823365155</v>
      </c>
      <c r="D286" s="26">
        <f ca="1" t="shared" si="12"/>
        <v>614.76731209259</v>
      </c>
      <c r="E286" s="24"/>
      <c r="F286" s="25"/>
      <c r="G286" s="25">
        <f aca="true" t="shared" si="20" ref="G286:G294">G285+$B$260*G285*(1-G285/($D282))</f>
        <v>730.701104686333</v>
      </c>
      <c r="H286" s="24"/>
      <c r="I286" s="25">
        <f aca="true" t="shared" si="21" ref="I286:I349">IF(J285&gt;$J$260,$J$260,0)</f>
        <v>0</v>
      </c>
      <c r="J286" s="25">
        <f aca="true" t="shared" si="22" ref="J286:J349">J285+$B$260*J285*(1-J285/($D282))-I286</f>
        <v>730.701104686333</v>
      </c>
      <c r="K286" s="24"/>
      <c r="L286" s="25">
        <f aca="true" t="shared" si="23" ref="L286:L349">M285*$M$260</f>
        <v>0</v>
      </c>
      <c r="M286" s="25">
        <f aca="true" t="shared" si="24" ref="M286:M349">M285+$B$260*M285*(1-M285/($D282))-L286</f>
        <v>730.701104686333</v>
      </c>
      <c r="N286" s="24"/>
      <c r="O286" s="25">
        <f>IF(P285-($C$260/2)&lt;0,0,P285-($C$260/2))</f>
        <v>0</v>
      </c>
      <c r="P286" s="25">
        <f t="shared" si="19"/>
        <v>586.0248556094808</v>
      </c>
      <c r="Q286" s="24"/>
      <c r="R286" s="25">
        <f aca="true" t="shared" si="25" ref="R286:R349">IF(S285&gt;$C$260,S285-$C$260,0)</f>
        <v>0</v>
      </c>
      <c r="S286" s="25">
        <f t="shared" si="18"/>
        <v>768.7674992696452</v>
      </c>
      <c r="T286" s="24"/>
    </row>
    <row r="287" spans="1:20" ht="12">
      <c r="A287">
        <v>25</v>
      </c>
      <c r="B287" s="26">
        <f t="shared" si="13"/>
        <v>689.2393823365155</v>
      </c>
      <c r="C287" s="26">
        <f t="shared" si="11"/>
        <v>785.3795390134039</v>
      </c>
      <c r="D287" s="26">
        <f ca="1" t="shared" si="12"/>
        <v>955.9155991177249</v>
      </c>
      <c r="E287" s="24"/>
      <c r="F287" s="25"/>
      <c r="G287" s="25">
        <f t="shared" si="20"/>
        <v>768.7674818651593</v>
      </c>
      <c r="H287" s="24"/>
      <c r="I287" s="25">
        <f t="shared" si="21"/>
        <v>0</v>
      </c>
      <c r="J287" s="25">
        <f t="shared" si="22"/>
        <v>768.7674818651593</v>
      </c>
      <c r="K287" s="24"/>
      <c r="L287" s="25">
        <f t="shared" si="23"/>
        <v>0</v>
      </c>
      <c r="M287" s="25">
        <f t="shared" si="24"/>
        <v>768.7674818651593</v>
      </c>
      <c r="N287" s="24"/>
      <c r="O287" s="25">
        <f aca="true" t="shared" si="26" ref="O287:O350">IF(P286-($C$260/2)&lt;0,0,P286-($C$260/2))</f>
        <v>86.02485560948082</v>
      </c>
      <c r="P287" s="25">
        <f t="shared" si="19"/>
        <v>536.9261628591514</v>
      </c>
      <c r="Q287" s="24"/>
      <c r="R287" s="25">
        <f t="shared" si="25"/>
        <v>0</v>
      </c>
      <c r="S287" s="25">
        <f t="shared" si="18"/>
        <v>712.4500397080874</v>
      </c>
      <c r="T287" s="24"/>
    </row>
    <row r="288" spans="1:20" ht="12">
      <c r="A288">
        <v>26</v>
      </c>
      <c r="B288" s="26">
        <f t="shared" si="13"/>
        <v>785.3795390134039</v>
      </c>
      <c r="C288" s="26">
        <f t="shared" si="11"/>
        <v>708.0743386321237</v>
      </c>
      <c r="D288" s="26">
        <f ca="1" t="shared" si="12"/>
        <v>656.1995976764592</v>
      </c>
      <c r="E288" s="24"/>
      <c r="F288" s="25"/>
      <c r="G288" s="25">
        <f t="shared" si="20"/>
        <v>712.4500335558387</v>
      </c>
      <c r="H288" s="24"/>
      <c r="I288" s="25">
        <f t="shared" si="21"/>
        <v>0</v>
      </c>
      <c r="J288" s="25">
        <f t="shared" si="22"/>
        <v>712.4500335558387</v>
      </c>
      <c r="K288" s="24"/>
      <c r="L288" s="25">
        <f t="shared" si="23"/>
        <v>0</v>
      </c>
      <c r="M288" s="25">
        <f t="shared" si="24"/>
        <v>712.4500335558387</v>
      </c>
      <c r="N288" s="24"/>
      <c r="O288" s="25">
        <f t="shared" si="26"/>
        <v>36.92616285915142</v>
      </c>
      <c r="P288" s="25">
        <f t="shared" si="19"/>
        <v>654.5584351859748</v>
      </c>
      <c r="Q288" s="24"/>
      <c r="R288" s="25">
        <f t="shared" si="25"/>
        <v>0</v>
      </c>
      <c r="S288" s="25">
        <f t="shared" si="18"/>
        <v>868.1257658547103</v>
      </c>
      <c r="T288" s="24"/>
    </row>
    <row r="289" spans="1:20" ht="12">
      <c r="A289">
        <v>27</v>
      </c>
      <c r="B289" s="26">
        <f t="shared" si="13"/>
        <v>708.0743386321237</v>
      </c>
      <c r="C289" s="26">
        <f t="shared" si="11"/>
        <v>764.3654292566093</v>
      </c>
      <c r="D289" s="26">
        <f ca="1" t="shared" si="12"/>
        <v>841.9410109992896</v>
      </c>
      <c r="E289" s="24"/>
      <c r="F289" s="25"/>
      <c r="G289" s="25">
        <f t="shared" si="20"/>
        <v>868.1257600899601</v>
      </c>
      <c r="H289" s="24"/>
      <c r="I289" s="25">
        <f t="shared" si="21"/>
        <v>0</v>
      </c>
      <c r="J289" s="25">
        <f t="shared" si="22"/>
        <v>868.1257600899601</v>
      </c>
      <c r="K289" s="24"/>
      <c r="L289" s="25">
        <f t="shared" si="23"/>
        <v>0</v>
      </c>
      <c r="M289" s="25">
        <f t="shared" si="24"/>
        <v>868.1257600899601</v>
      </c>
      <c r="N289" s="24"/>
      <c r="O289" s="25">
        <f t="shared" si="26"/>
        <v>154.55843518597476</v>
      </c>
      <c r="P289" s="25">
        <f t="shared" si="19"/>
        <v>478.8166882379917</v>
      </c>
      <c r="Q289" s="24"/>
      <c r="R289" s="25">
        <f t="shared" si="25"/>
        <v>0</v>
      </c>
      <c r="S289" s="25">
        <f t="shared" si="18"/>
        <v>689.2393828431168</v>
      </c>
      <c r="T289" s="24"/>
    </row>
    <row r="290" spans="1:20" ht="12">
      <c r="A290">
        <v>28</v>
      </c>
      <c r="B290" s="26">
        <f t="shared" si="13"/>
        <v>764.3654292566093</v>
      </c>
      <c r="C290" s="26">
        <f t="shared" si="11"/>
        <v>700.2009338291044</v>
      </c>
      <c r="D290" s="26">
        <f ca="1" t="shared" si="12"/>
        <v>654.4843300012872</v>
      </c>
      <c r="E290" s="24"/>
      <c r="F290" s="25"/>
      <c r="G290" s="25">
        <f t="shared" si="20"/>
        <v>689.2393823365155</v>
      </c>
      <c r="H290" s="24"/>
      <c r="I290" s="25">
        <f t="shared" si="21"/>
        <v>0</v>
      </c>
      <c r="J290" s="25">
        <f t="shared" si="22"/>
        <v>689.2393823365155</v>
      </c>
      <c r="K290" s="24"/>
      <c r="L290" s="25">
        <f t="shared" si="23"/>
        <v>0</v>
      </c>
      <c r="M290" s="25">
        <f t="shared" si="24"/>
        <v>689.2393823365155</v>
      </c>
      <c r="N290" s="24"/>
      <c r="O290" s="25">
        <f t="shared" si="26"/>
        <v>0</v>
      </c>
      <c r="P290" s="25">
        <f t="shared" si="19"/>
        <v>598.3057522726361</v>
      </c>
      <c r="Q290" s="24"/>
      <c r="R290" s="25">
        <f t="shared" si="25"/>
        <v>0</v>
      </c>
      <c r="S290" s="25">
        <f t="shared" si="18"/>
        <v>785.3795394080336</v>
      </c>
      <c r="T290" s="24"/>
    </row>
    <row r="291" spans="1:20" ht="12">
      <c r="A291">
        <v>29</v>
      </c>
      <c r="B291" s="26">
        <f t="shared" si="13"/>
        <v>700.2009338291044</v>
      </c>
      <c r="C291" s="26">
        <f t="shared" si="11"/>
        <v>768.1965769898577</v>
      </c>
      <c r="D291" s="26">
        <f ca="1" t="shared" si="12"/>
        <v>868.9701601186243</v>
      </c>
      <c r="E291" s="24"/>
      <c r="F291" s="25"/>
      <c r="G291" s="25">
        <f t="shared" si="20"/>
        <v>785.3795390134039</v>
      </c>
      <c r="H291" s="24"/>
      <c r="I291" s="25">
        <f t="shared" si="21"/>
        <v>0</v>
      </c>
      <c r="J291" s="25">
        <f t="shared" si="22"/>
        <v>785.3795390134039</v>
      </c>
      <c r="K291" s="24"/>
      <c r="L291" s="25">
        <f t="shared" si="23"/>
        <v>0</v>
      </c>
      <c r="M291" s="25">
        <f t="shared" si="24"/>
        <v>785.3795390134039</v>
      </c>
      <c r="N291" s="24"/>
      <c r="O291" s="25">
        <f t="shared" si="26"/>
        <v>98.30575227263614</v>
      </c>
      <c r="P291" s="25">
        <f t="shared" si="19"/>
        <v>526.3930523951407</v>
      </c>
      <c r="Q291" s="24"/>
      <c r="R291" s="25">
        <f t="shared" si="25"/>
        <v>0</v>
      </c>
      <c r="S291" s="25">
        <f t="shared" si="18"/>
        <v>708.0743387517515</v>
      </c>
      <c r="T291" s="24"/>
    </row>
    <row r="292" spans="1:20" ht="12">
      <c r="A292">
        <v>30</v>
      </c>
      <c r="B292" s="26">
        <f t="shared" si="13"/>
        <v>768.1965769898577</v>
      </c>
      <c r="C292" s="26">
        <f t="shared" si="11"/>
        <v>916.1276211118268</v>
      </c>
      <c r="D292" s="26">
        <f ca="1" t="shared" si="12"/>
        <v>1249.381518732116</v>
      </c>
      <c r="E292" s="24"/>
      <c r="F292" s="25"/>
      <c r="G292" s="25">
        <f t="shared" si="20"/>
        <v>708.0743386321237</v>
      </c>
      <c r="H292" s="24"/>
      <c r="I292" s="25">
        <f t="shared" si="21"/>
        <v>0</v>
      </c>
      <c r="J292" s="25">
        <f t="shared" si="22"/>
        <v>708.0743386321237</v>
      </c>
      <c r="K292" s="24"/>
      <c r="L292" s="25">
        <f t="shared" si="23"/>
        <v>0</v>
      </c>
      <c r="M292" s="25">
        <f t="shared" si="24"/>
        <v>708.0743386321237</v>
      </c>
      <c r="N292" s="24"/>
      <c r="O292" s="25">
        <f t="shared" si="26"/>
        <v>26.39305239514067</v>
      </c>
      <c r="P292" s="25">
        <f t="shared" si="19"/>
        <v>598.6424529371415</v>
      </c>
      <c r="Q292" s="24"/>
      <c r="R292" s="25">
        <f t="shared" si="25"/>
        <v>0</v>
      </c>
      <c r="S292" s="25">
        <f t="shared" si="18"/>
        <v>764.3654293354438</v>
      </c>
      <c r="T292" s="24"/>
    </row>
    <row r="293" spans="1:20" ht="12">
      <c r="A293">
        <v>31</v>
      </c>
      <c r="B293" s="26">
        <f t="shared" si="13"/>
        <v>916.1276211118268</v>
      </c>
      <c r="C293" s="26">
        <f t="shared" si="11"/>
        <v>1025.5163185228387</v>
      </c>
      <c r="D293" s="26">
        <f ca="1" t="shared" si="12"/>
        <v>1203.5413290526776</v>
      </c>
      <c r="E293" s="24"/>
      <c r="F293" s="25"/>
      <c r="G293" s="25">
        <f t="shared" si="20"/>
        <v>764.3654292566093</v>
      </c>
      <c r="H293" s="24"/>
      <c r="I293" s="25">
        <f t="shared" si="21"/>
        <v>0</v>
      </c>
      <c r="J293" s="25">
        <f t="shared" si="22"/>
        <v>764.3654292566093</v>
      </c>
      <c r="K293" s="24"/>
      <c r="L293" s="25">
        <f t="shared" si="23"/>
        <v>0</v>
      </c>
      <c r="M293" s="25">
        <f t="shared" si="24"/>
        <v>764.3654292566093</v>
      </c>
      <c r="N293" s="24"/>
      <c r="O293" s="25">
        <f t="shared" si="26"/>
        <v>98.64245293714146</v>
      </c>
      <c r="P293" s="25">
        <f t="shared" si="19"/>
        <v>525.5386697052234</v>
      </c>
      <c r="Q293" s="24"/>
      <c r="R293" s="25">
        <f t="shared" si="25"/>
        <v>0</v>
      </c>
      <c r="S293" s="25">
        <f t="shared" si="18"/>
        <v>700.2009338552862</v>
      </c>
      <c r="T293" s="24"/>
    </row>
    <row r="294" spans="1:20" ht="12">
      <c r="A294">
        <v>32</v>
      </c>
      <c r="B294" s="26">
        <f t="shared" si="13"/>
        <v>1025.5163185228387</v>
      </c>
      <c r="C294" s="26">
        <f t="shared" si="11"/>
        <v>1102.6555327816586</v>
      </c>
      <c r="D294" s="26">
        <f ca="1" t="shared" si="12"/>
        <v>1207.114304395509</v>
      </c>
      <c r="E294" s="24"/>
      <c r="F294" s="25"/>
      <c r="G294" s="25">
        <f t="shared" si="20"/>
        <v>700.2009338291044</v>
      </c>
      <c r="H294" s="24"/>
      <c r="I294" s="25">
        <f t="shared" si="21"/>
        <v>0</v>
      </c>
      <c r="J294" s="25">
        <f t="shared" si="22"/>
        <v>700.2009338291044</v>
      </c>
      <c r="K294" s="24"/>
      <c r="L294" s="25">
        <f t="shared" si="23"/>
        <v>0</v>
      </c>
      <c r="M294" s="25">
        <f t="shared" si="24"/>
        <v>700.2009338291044</v>
      </c>
      <c r="N294" s="24"/>
      <c r="O294" s="25">
        <f t="shared" si="26"/>
        <v>25.538669705223356</v>
      </c>
      <c r="P294" s="25">
        <f t="shared" si="19"/>
        <v>603.850820712936</v>
      </c>
      <c r="Q294" s="24"/>
      <c r="R294" s="25">
        <f t="shared" si="25"/>
        <v>0</v>
      </c>
      <c r="S294" s="25">
        <f t="shared" si="18"/>
        <v>768.1965770080335</v>
      </c>
      <c r="T294" s="24"/>
    </row>
    <row r="295" spans="1:20" ht="12">
      <c r="A295">
        <v>33</v>
      </c>
      <c r="B295" s="26">
        <f t="shared" si="13"/>
        <v>1102.6555327816586</v>
      </c>
      <c r="C295" s="26">
        <f t="shared" si="11"/>
        <v>875.1608371270023</v>
      </c>
      <c r="D295" s="26">
        <f ca="1" t="shared" si="12"/>
        <v>780.5689250286378</v>
      </c>
      <c r="E295" s="24"/>
      <c r="F295" s="25">
        <f>$G$260</f>
        <v>0</v>
      </c>
      <c r="G295" s="25">
        <f>(G294+$B$260*G294*(1-G294/($D291)))-F295</f>
        <v>768.1965769898577</v>
      </c>
      <c r="H295" s="24"/>
      <c r="I295" s="25">
        <f t="shared" si="21"/>
        <v>0</v>
      </c>
      <c r="J295" s="25">
        <f t="shared" si="22"/>
        <v>768.1965769898577</v>
      </c>
      <c r="K295" s="24"/>
      <c r="L295" s="25">
        <f t="shared" si="23"/>
        <v>0</v>
      </c>
      <c r="M295" s="25">
        <f t="shared" si="24"/>
        <v>768.1965769898577</v>
      </c>
      <c r="N295" s="24"/>
      <c r="O295" s="25">
        <f t="shared" si="26"/>
        <v>103.85082071293596</v>
      </c>
      <c r="P295" s="25">
        <f t="shared" si="19"/>
        <v>655.998882627083</v>
      </c>
      <c r="Q295" s="24"/>
      <c r="R295" s="25">
        <f t="shared" si="25"/>
        <v>0</v>
      </c>
      <c r="S295" s="25">
        <f t="shared" si="18"/>
        <v>916.127621127915</v>
      </c>
      <c r="T295" s="24"/>
    </row>
    <row r="296" spans="1:20" ht="12">
      <c r="A296">
        <v>34</v>
      </c>
      <c r="B296" s="26">
        <f t="shared" si="13"/>
        <v>875.1608371270023</v>
      </c>
      <c r="C296" s="26">
        <f t="shared" si="11"/>
        <v>803.0926635394105</v>
      </c>
      <c r="D296" s="26">
        <f ca="1" t="shared" si="12"/>
        <v>751.4064618604607</v>
      </c>
      <c r="E296" s="24"/>
      <c r="F296" s="25"/>
      <c r="G296" s="25">
        <f aca="true" t="shared" si="27" ref="G296:G304">G295+$B$260*G295*(1-G295/($D292))</f>
        <v>916.1276211118268</v>
      </c>
      <c r="H296" s="24"/>
      <c r="I296" s="25">
        <f t="shared" si="21"/>
        <v>0</v>
      </c>
      <c r="J296" s="25">
        <f t="shared" si="22"/>
        <v>916.1276211118268</v>
      </c>
      <c r="K296" s="24"/>
      <c r="L296" s="25">
        <f t="shared" si="23"/>
        <v>0</v>
      </c>
      <c r="M296" s="25">
        <f t="shared" si="24"/>
        <v>916.1276211118268</v>
      </c>
      <c r="N296" s="24"/>
      <c r="O296" s="25">
        <f t="shared" si="26"/>
        <v>155.99888262708305</v>
      </c>
      <c r="P296" s="25">
        <f t="shared" si="19"/>
        <v>649.2209799429199</v>
      </c>
      <c r="Q296" s="24"/>
      <c r="R296" s="25">
        <f t="shared" si="25"/>
        <v>0</v>
      </c>
      <c r="S296" s="25">
        <f t="shared" si="18"/>
        <v>1025.5163185347249</v>
      </c>
      <c r="T296" s="24"/>
    </row>
    <row r="297" spans="1:20" ht="12">
      <c r="A297">
        <v>35</v>
      </c>
      <c r="B297" s="26">
        <f t="shared" si="13"/>
        <v>803.0926635394105</v>
      </c>
      <c r="C297" s="26">
        <f t="shared" si="11"/>
        <v>967.5516721446666</v>
      </c>
      <c r="D297" s="26">
        <f ca="1" t="shared" si="12"/>
        <v>1360.1693621203594</v>
      </c>
      <c r="E297" s="24"/>
      <c r="F297" s="25"/>
      <c r="G297" s="25">
        <f t="shared" si="27"/>
        <v>1025.5163185228387</v>
      </c>
      <c r="H297" s="24"/>
      <c r="I297" s="25">
        <f t="shared" si="21"/>
        <v>0</v>
      </c>
      <c r="J297" s="25">
        <f t="shared" si="22"/>
        <v>1025.5163185228387</v>
      </c>
      <c r="K297" s="24"/>
      <c r="L297" s="25">
        <f t="shared" si="23"/>
        <v>0</v>
      </c>
      <c r="M297" s="25">
        <f t="shared" si="24"/>
        <v>1025.5163185228387</v>
      </c>
      <c r="N297" s="24"/>
      <c r="O297" s="25">
        <f t="shared" si="26"/>
        <v>149.22097994291994</v>
      </c>
      <c r="P297" s="25">
        <f t="shared" si="19"/>
        <v>650.025581457301</v>
      </c>
      <c r="Q297" s="24"/>
      <c r="R297" s="25">
        <f t="shared" si="25"/>
        <v>25.51631853472486</v>
      </c>
      <c r="S297" s="25">
        <f t="shared" si="18"/>
        <v>1102.65553278939</v>
      </c>
      <c r="T297" s="24"/>
    </row>
    <row r="298" spans="1:20" ht="12">
      <c r="A298">
        <v>36</v>
      </c>
      <c r="B298" s="26">
        <f t="shared" si="13"/>
        <v>967.5516721446666</v>
      </c>
      <c r="C298" s="26">
        <f t="shared" si="11"/>
        <v>1017.0470870351343</v>
      </c>
      <c r="D298" s="26">
        <f ca="1" t="shared" si="12"/>
        <v>1077.8245951340068</v>
      </c>
      <c r="E298" s="24"/>
      <c r="F298" s="25"/>
      <c r="G298" s="25">
        <f t="shared" si="27"/>
        <v>1102.6555327816586</v>
      </c>
      <c r="H298" s="24"/>
      <c r="I298" s="25">
        <f t="shared" si="21"/>
        <v>0</v>
      </c>
      <c r="J298" s="25">
        <f t="shared" si="22"/>
        <v>1102.6555327816586</v>
      </c>
      <c r="K298" s="24"/>
      <c r="L298" s="25">
        <f t="shared" si="23"/>
        <v>0</v>
      </c>
      <c r="M298" s="25">
        <f t="shared" si="24"/>
        <v>1102.6555327816586</v>
      </c>
      <c r="N298" s="24"/>
      <c r="O298" s="25">
        <f t="shared" si="26"/>
        <v>150.02558145730097</v>
      </c>
      <c r="P298" s="25">
        <f t="shared" si="19"/>
        <v>554.3555540641239</v>
      </c>
      <c r="Q298" s="24"/>
      <c r="R298" s="25">
        <f t="shared" si="25"/>
        <v>102.65553278939001</v>
      </c>
      <c r="S298" s="25">
        <f t="shared" si="18"/>
        <v>875.1608371276778</v>
      </c>
      <c r="T298" s="24"/>
    </row>
    <row r="299" spans="1:20" ht="12">
      <c r="A299">
        <v>37</v>
      </c>
      <c r="B299" s="26">
        <f t="shared" si="13"/>
        <v>1017.0470870351343</v>
      </c>
      <c r="C299" s="26">
        <f t="shared" si="11"/>
        <v>882.8472751254983</v>
      </c>
      <c r="D299" s="26">
        <f ca="1" t="shared" si="12"/>
        <v>804.6889602752344</v>
      </c>
      <c r="E299" s="24"/>
      <c r="F299" s="25"/>
      <c r="G299" s="25">
        <f t="shared" si="27"/>
        <v>875.1608371270023</v>
      </c>
      <c r="H299" s="24"/>
      <c r="I299" s="25">
        <f t="shared" si="21"/>
        <v>0</v>
      </c>
      <c r="J299" s="25">
        <f t="shared" si="22"/>
        <v>875.1608371270023</v>
      </c>
      <c r="K299" s="24"/>
      <c r="L299" s="25">
        <f t="shared" si="23"/>
        <v>0</v>
      </c>
      <c r="M299" s="25">
        <f t="shared" si="24"/>
        <v>875.1608371270023</v>
      </c>
      <c r="N299" s="24"/>
      <c r="O299" s="25">
        <f t="shared" si="26"/>
        <v>54.35555406412391</v>
      </c>
      <c r="P299" s="25">
        <f t="shared" si="19"/>
        <v>572.6878664975884</v>
      </c>
      <c r="Q299" s="24"/>
      <c r="R299" s="25">
        <f t="shared" si="25"/>
        <v>0</v>
      </c>
      <c r="S299" s="25">
        <f t="shared" si="18"/>
        <v>803.092663539637</v>
      </c>
      <c r="T299" s="24"/>
    </row>
    <row r="300" spans="1:20" ht="12">
      <c r="A300">
        <v>38</v>
      </c>
      <c r="B300" s="26">
        <f t="shared" si="13"/>
        <v>882.8472751254983</v>
      </c>
      <c r="C300" s="26">
        <f t="shared" si="11"/>
        <v>1045.5538541862084</v>
      </c>
      <c r="D300" s="26">
        <f ca="1" t="shared" si="12"/>
        <v>1398.2267812840291</v>
      </c>
      <c r="E300" s="24"/>
      <c r="F300" s="25"/>
      <c r="G300" s="25">
        <f t="shared" si="27"/>
        <v>803.0926635394105</v>
      </c>
      <c r="H300" s="24"/>
      <c r="I300" s="25">
        <f t="shared" si="21"/>
        <v>0</v>
      </c>
      <c r="J300" s="25">
        <f t="shared" si="22"/>
        <v>803.0926635394105</v>
      </c>
      <c r="K300" s="24"/>
      <c r="L300" s="25">
        <f t="shared" si="23"/>
        <v>0</v>
      </c>
      <c r="M300" s="25">
        <f t="shared" si="24"/>
        <v>803.0926635394105</v>
      </c>
      <c r="N300" s="24"/>
      <c r="O300" s="25">
        <f t="shared" si="26"/>
        <v>72.6878664975884</v>
      </c>
      <c r="P300" s="25">
        <f t="shared" si="19"/>
        <v>665.7812292329181</v>
      </c>
      <c r="Q300" s="24"/>
      <c r="R300" s="25">
        <f t="shared" si="25"/>
        <v>0</v>
      </c>
      <c r="S300" s="25">
        <f t="shared" si="18"/>
        <v>967.5516721448726</v>
      </c>
      <c r="T300" s="24"/>
    </row>
    <row r="301" spans="1:20" ht="12">
      <c r="A301">
        <v>39</v>
      </c>
      <c r="B301" s="26">
        <f t="shared" si="13"/>
        <v>1045.5538541862084</v>
      </c>
      <c r="C301" s="26">
        <f t="shared" si="11"/>
        <v>682.6475335359867</v>
      </c>
      <c r="D301" s="26">
        <f ca="1" t="shared" si="12"/>
        <v>617.140983974241</v>
      </c>
      <c r="E301" s="24"/>
      <c r="F301" s="25"/>
      <c r="G301" s="25">
        <f t="shared" si="27"/>
        <v>967.5516721446666</v>
      </c>
      <c r="H301" s="24"/>
      <c r="I301" s="25">
        <f t="shared" si="21"/>
        <v>0</v>
      </c>
      <c r="J301" s="25">
        <f t="shared" si="22"/>
        <v>967.5516721446666</v>
      </c>
      <c r="K301" s="24"/>
      <c r="L301" s="25">
        <f t="shared" si="23"/>
        <v>0</v>
      </c>
      <c r="M301" s="25">
        <f t="shared" si="24"/>
        <v>967.5516721446666</v>
      </c>
      <c r="N301" s="24"/>
      <c r="O301" s="25">
        <f t="shared" si="26"/>
        <v>165.78122923291812</v>
      </c>
      <c r="P301" s="25">
        <f t="shared" si="19"/>
        <v>627.2613094400523</v>
      </c>
      <c r="Q301" s="24"/>
      <c r="R301" s="25">
        <f t="shared" si="25"/>
        <v>0</v>
      </c>
      <c r="S301" s="25">
        <f t="shared" si="18"/>
        <v>1017.0470870352584</v>
      </c>
      <c r="T301" s="24"/>
    </row>
    <row r="302" spans="1:20" ht="12">
      <c r="A302">
        <v>40</v>
      </c>
      <c r="B302" s="26">
        <f t="shared" si="13"/>
        <v>682.6475335359867</v>
      </c>
      <c r="C302" s="26">
        <f t="shared" si="11"/>
        <v>842.0947249029092</v>
      </c>
      <c r="D302" s="26">
        <f ca="1" t="shared" si="12"/>
        <v>1281.1096041783685</v>
      </c>
      <c r="E302" s="24"/>
      <c r="F302" s="25"/>
      <c r="G302" s="25">
        <f t="shared" si="27"/>
        <v>1017.0470870351343</v>
      </c>
      <c r="H302" s="24"/>
      <c r="I302" s="25">
        <f t="shared" si="21"/>
        <v>0</v>
      </c>
      <c r="J302" s="25">
        <f t="shared" si="22"/>
        <v>1017.0470870351343</v>
      </c>
      <c r="K302" s="24"/>
      <c r="L302" s="25">
        <f t="shared" si="23"/>
        <v>0</v>
      </c>
      <c r="M302" s="25">
        <f t="shared" si="24"/>
        <v>1017.0470870351343</v>
      </c>
      <c r="N302" s="24"/>
      <c r="O302" s="25">
        <f t="shared" si="26"/>
        <v>127.26130944005229</v>
      </c>
      <c r="P302" s="25">
        <f t="shared" si="19"/>
        <v>569.1531175944567</v>
      </c>
      <c r="Q302" s="24"/>
      <c r="R302" s="25">
        <f t="shared" si="25"/>
        <v>17.047087035258414</v>
      </c>
      <c r="S302" s="25">
        <f t="shared" si="18"/>
        <v>882.8472751255276</v>
      </c>
      <c r="T302" s="24"/>
    </row>
    <row r="303" spans="1:20" ht="12">
      <c r="A303">
        <v>41</v>
      </c>
      <c r="B303" s="26">
        <f t="shared" si="13"/>
        <v>842.0947249029092</v>
      </c>
      <c r="C303" s="26">
        <f t="shared" si="11"/>
        <v>965.5326420276762</v>
      </c>
      <c r="D303" s="26">
        <f ca="1" t="shared" si="12"/>
        <v>1191.365961068368</v>
      </c>
      <c r="E303" s="24"/>
      <c r="F303" s="25"/>
      <c r="G303" s="25">
        <f t="shared" si="27"/>
        <v>882.8472751254983</v>
      </c>
      <c r="H303" s="24"/>
      <c r="I303" s="25">
        <f t="shared" si="21"/>
        <v>0</v>
      </c>
      <c r="J303" s="25">
        <f t="shared" si="22"/>
        <v>882.8472751254983</v>
      </c>
      <c r="K303" s="24"/>
      <c r="L303" s="25">
        <f t="shared" si="23"/>
        <v>0</v>
      </c>
      <c r="M303" s="25">
        <f t="shared" si="24"/>
        <v>882.8472751254983</v>
      </c>
      <c r="N303" s="24"/>
      <c r="O303" s="25">
        <f t="shared" si="26"/>
        <v>69.15311759445672</v>
      </c>
      <c r="P303" s="25">
        <f t="shared" si="19"/>
        <v>668.7386719810386</v>
      </c>
      <c r="Q303" s="24"/>
      <c r="R303" s="25">
        <f t="shared" si="25"/>
        <v>0</v>
      </c>
      <c r="S303" s="25">
        <f t="shared" si="18"/>
        <v>1045.5538541862338</v>
      </c>
      <c r="T303" s="24"/>
    </row>
    <row r="304" spans="1:20" ht="12">
      <c r="A304">
        <v>42</v>
      </c>
      <c r="B304" s="26">
        <f t="shared" si="13"/>
        <v>965.5326420276762</v>
      </c>
      <c r="C304" s="26">
        <f t="shared" si="11"/>
        <v>1111.8526574288362</v>
      </c>
      <c r="D304" s="26">
        <f ca="1" t="shared" si="12"/>
        <v>1385.441402192373</v>
      </c>
      <c r="E304" s="24"/>
      <c r="F304" s="25"/>
      <c r="G304" s="25">
        <f t="shared" si="27"/>
        <v>1045.5538541862084</v>
      </c>
      <c r="H304" s="24"/>
      <c r="I304" s="25">
        <f t="shared" si="21"/>
        <v>0</v>
      </c>
      <c r="J304" s="25">
        <f t="shared" si="22"/>
        <v>1045.5538541862084</v>
      </c>
      <c r="K304" s="24"/>
      <c r="L304" s="25">
        <f t="shared" si="23"/>
        <v>0</v>
      </c>
      <c r="M304" s="25">
        <f t="shared" si="24"/>
        <v>1045.5538541862084</v>
      </c>
      <c r="N304" s="24"/>
      <c r="O304" s="25">
        <f t="shared" si="26"/>
        <v>168.73867198103858</v>
      </c>
      <c r="P304" s="25">
        <f t="shared" si="19"/>
        <v>472.0441760870009</v>
      </c>
      <c r="Q304" s="24"/>
      <c r="R304" s="25">
        <f t="shared" si="25"/>
        <v>45.55385418623382</v>
      </c>
      <c r="S304" s="25">
        <f t="shared" si="18"/>
        <v>682.6475335359817</v>
      </c>
      <c r="T304" s="24"/>
    </row>
    <row r="305" spans="1:20" ht="12">
      <c r="A305">
        <v>43</v>
      </c>
      <c r="B305" s="26">
        <f t="shared" si="13"/>
        <v>1111.8526574288362</v>
      </c>
      <c r="C305" s="26">
        <f t="shared" si="11"/>
        <v>1069.6137047517066</v>
      </c>
      <c r="D305" s="26">
        <f ca="1" t="shared" si="12"/>
        <v>1033.3400903473375</v>
      </c>
      <c r="E305" s="24"/>
      <c r="F305" s="25">
        <f>$G$260</f>
        <v>0</v>
      </c>
      <c r="G305" s="25">
        <f>(G304+$B$260*G304*(1-G304/($D301)))-F305</f>
        <v>682.6475335359867</v>
      </c>
      <c r="H305" s="24"/>
      <c r="I305" s="25">
        <f t="shared" si="21"/>
        <v>0</v>
      </c>
      <c r="J305" s="25">
        <f t="shared" si="22"/>
        <v>682.6475335359867</v>
      </c>
      <c r="K305" s="24"/>
      <c r="L305" s="25">
        <f t="shared" si="23"/>
        <v>0</v>
      </c>
      <c r="M305" s="25">
        <f t="shared" si="24"/>
        <v>682.6475335359867</v>
      </c>
      <c r="N305" s="24"/>
      <c r="O305" s="25">
        <f t="shared" si="26"/>
        <v>0</v>
      </c>
      <c r="P305" s="25">
        <f t="shared" si="19"/>
        <v>621.1003622861531</v>
      </c>
      <c r="Q305" s="24"/>
      <c r="R305" s="25">
        <f t="shared" si="25"/>
        <v>0</v>
      </c>
      <c r="S305" s="25">
        <f t="shared" si="18"/>
        <v>842.0947249029043</v>
      </c>
      <c r="T305" s="24"/>
    </row>
    <row r="306" spans="1:20" ht="12">
      <c r="A306">
        <v>44</v>
      </c>
      <c r="B306" s="26">
        <f t="shared" si="13"/>
        <v>1069.6137047517066</v>
      </c>
      <c r="C306" s="26">
        <f t="shared" si="11"/>
        <v>1053.4248492479942</v>
      </c>
      <c r="D306" s="26">
        <f ca="1" t="shared" si="12"/>
        <v>1038.1872862453747</v>
      </c>
      <c r="E306" s="24"/>
      <c r="F306" s="25"/>
      <c r="G306" s="25">
        <f aca="true" t="shared" si="28" ref="G306:G314">G305+$B$260*G305*(1-G305/($D302))</f>
        <v>842.0947249029092</v>
      </c>
      <c r="H306" s="24"/>
      <c r="I306" s="25">
        <f t="shared" si="21"/>
        <v>0</v>
      </c>
      <c r="J306" s="25">
        <f t="shared" si="22"/>
        <v>842.0947249029092</v>
      </c>
      <c r="K306" s="24"/>
      <c r="L306" s="25">
        <f t="shared" si="23"/>
        <v>0</v>
      </c>
      <c r="M306" s="25">
        <f t="shared" si="24"/>
        <v>842.0947249029092</v>
      </c>
      <c r="N306" s="24"/>
      <c r="O306" s="25">
        <f t="shared" si="26"/>
        <v>121.10036228615309</v>
      </c>
      <c r="P306" s="25">
        <f t="shared" si="19"/>
        <v>648.649609598271</v>
      </c>
      <c r="Q306" s="24"/>
      <c r="R306" s="25">
        <f t="shared" si="25"/>
        <v>0</v>
      </c>
      <c r="S306" s="25">
        <f t="shared" si="18"/>
        <v>965.5326420276723</v>
      </c>
      <c r="T306" s="24"/>
    </row>
    <row r="307" spans="1:20" ht="12">
      <c r="A307">
        <v>45</v>
      </c>
      <c r="B307" s="26">
        <f t="shared" si="13"/>
        <v>1053.4248492479942</v>
      </c>
      <c r="C307" s="26">
        <f t="shared" si="11"/>
        <v>1062.072320545279</v>
      </c>
      <c r="D307" s="26">
        <f ca="1" t="shared" si="12"/>
        <v>1071.0084767240915</v>
      </c>
      <c r="E307" s="24"/>
      <c r="F307" s="25"/>
      <c r="G307" s="25">
        <f t="shared" si="28"/>
        <v>965.5326420276762</v>
      </c>
      <c r="H307" s="24"/>
      <c r="I307" s="25">
        <f t="shared" si="21"/>
        <v>0</v>
      </c>
      <c r="J307" s="25">
        <f t="shared" si="22"/>
        <v>965.5326420276762</v>
      </c>
      <c r="K307" s="24"/>
      <c r="L307" s="25">
        <f t="shared" si="23"/>
        <v>0</v>
      </c>
      <c r="M307" s="25">
        <f t="shared" si="24"/>
        <v>965.5326420276762</v>
      </c>
      <c r="N307" s="24"/>
      <c r="O307" s="25">
        <f t="shared" si="26"/>
        <v>148.649609598271</v>
      </c>
      <c r="P307" s="25">
        <f t="shared" si="19"/>
        <v>672.4792213748979</v>
      </c>
      <c r="Q307" s="24"/>
      <c r="R307" s="25">
        <f t="shared" si="25"/>
        <v>0</v>
      </c>
      <c r="S307" s="25">
        <f t="shared" si="18"/>
        <v>1111.852657428833</v>
      </c>
      <c r="T307" s="24"/>
    </row>
    <row r="308" spans="1:20" ht="12">
      <c r="A308">
        <v>46</v>
      </c>
      <c r="B308" s="26">
        <f t="shared" si="13"/>
        <v>1062.072320545279</v>
      </c>
      <c r="C308" s="26">
        <f t="shared" si="11"/>
        <v>1073.6637686968768</v>
      </c>
      <c r="D308" s="26">
        <f ca="1" t="shared" si="12"/>
        <v>1085.772544937936</v>
      </c>
      <c r="E308" s="24"/>
      <c r="F308" s="25"/>
      <c r="G308" s="25">
        <f t="shared" si="28"/>
        <v>1111.8526574288362</v>
      </c>
      <c r="H308" s="24"/>
      <c r="I308" s="25">
        <f t="shared" si="21"/>
        <v>0</v>
      </c>
      <c r="J308" s="25">
        <f t="shared" si="22"/>
        <v>1111.8526574288362</v>
      </c>
      <c r="K308" s="24"/>
      <c r="L308" s="25">
        <f t="shared" si="23"/>
        <v>0</v>
      </c>
      <c r="M308" s="25">
        <f t="shared" si="24"/>
        <v>1111.8526574288362</v>
      </c>
      <c r="N308" s="24"/>
      <c r="O308" s="25">
        <f t="shared" si="26"/>
        <v>172.47922137489786</v>
      </c>
      <c r="P308" s="25">
        <f t="shared" si="19"/>
        <v>617.4208948525775</v>
      </c>
      <c r="Q308" s="24"/>
      <c r="R308" s="25">
        <f t="shared" si="25"/>
        <v>111.85265742883303</v>
      </c>
      <c r="S308" s="25">
        <f t="shared" si="18"/>
        <v>1069.6137047517052</v>
      </c>
      <c r="T308" s="24"/>
    </row>
    <row r="309" spans="1:20" ht="12">
      <c r="A309">
        <v>47</v>
      </c>
      <c r="B309" s="26">
        <f t="shared" si="13"/>
        <v>1073.6637686968768</v>
      </c>
      <c r="C309" s="26">
        <f t="shared" si="11"/>
        <v>1143.0145699747532</v>
      </c>
      <c r="D309" s="26">
        <f ca="1" t="shared" si="12"/>
        <v>1232.9417488304898</v>
      </c>
      <c r="E309" s="24"/>
      <c r="F309" s="25"/>
      <c r="G309" s="25">
        <f t="shared" si="28"/>
        <v>1069.6137047517066</v>
      </c>
      <c r="H309" s="24"/>
      <c r="I309" s="25">
        <f t="shared" si="21"/>
        <v>0</v>
      </c>
      <c r="J309" s="25">
        <f t="shared" si="22"/>
        <v>1069.6137047517066</v>
      </c>
      <c r="K309" s="24"/>
      <c r="L309" s="25">
        <f t="shared" si="23"/>
        <v>0</v>
      </c>
      <c r="M309" s="25">
        <f t="shared" si="24"/>
        <v>1069.6137047517066</v>
      </c>
      <c r="N309" s="24"/>
      <c r="O309" s="25">
        <f t="shared" si="26"/>
        <v>117.42089485257748</v>
      </c>
      <c r="P309" s="25">
        <f t="shared" si="19"/>
        <v>625.1170984944183</v>
      </c>
      <c r="Q309" s="24"/>
      <c r="R309" s="25">
        <f t="shared" si="25"/>
        <v>69.6137047517052</v>
      </c>
      <c r="S309" s="25">
        <f t="shared" si="18"/>
        <v>1053.4248492479937</v>
      </c>
      <c r="T309" s="24"/>
    </row>
    <row r="310" spans="1:20" ht="12">
      <c r="A310">
        <v>48</v>
      </c>
      <c r="B310" s="26">
        <f t="shared" si="13"/>
        <v>1143.0145699747532</v>
      </c>
      <c r="C310" s="26">
        <f t="shared" si="11"/>
        <v>645.672626390382</v>
      </c>
      <c r="D310" s="26">
        <f ca="1" t="shared" si="12"/>
        <v>611.16304912357</v>
      </c>
      <c r="E310" s="24"/>
      <c r="F310" s="25"/>
      <c r="G310" s="25">
        <f t="shared" si="28"/>
        <v>1053.4248492479942</v>
      </c>
      <c r="H310" s="24"/>
      <c r="I310" s="25">
        <f t="shared" si="21"/>
        <v>0</v>
      </c>
      <c r="J310" s="25">
        <f t="shared" si="22"/>
        <v>1053.4248492479942</v>
      </c>
      <c r="K310" s="24"/>
      <c r="L310" s="25">
        <f t="shared" si="23"/>
        <v>0</v>
      </c>
      <c r="M310" s="25">
        <f t="shared" si="24"/>
        <v>1053.4248492479942</v>
      </c>
      <c r="N310" s="24"/>
      <c r="O310" s="25">
        <f t="shared" si="26"/>
        <v>125.11709849441831</v>
      </c>
      <c r="P310" s="25">
        <f t="shared" si="19"/>
        <v>630.1270394493885</v>
      </c>
      <c r="Q310" s="24"/>
      <c r="R310" s="25">
        <f t="shared" si="25"/>
        <v>53.424849247993734</v>
      </c>
      <c r="S310" s="25">
        <f t="shared" si="18"/>
        <v>1062.0723205452787</v>
      </c>
      <c r="T310" s="24"/>
    </row>
    <row r="311" spans="1:20" ht="12">
      <c r="A311">
        <v>49</v>
      </c>
      <c r="B311" s="26">
        <f t="shared" si="13"/>
        <v>645.672626390382</v>
      </c>
      <c r="C311" s="26">
        <f t="shared" si="11"/>
        <v>782.0666976555715</v>
      </c>
      <c r="D311" s="26">
        <f ca="1" t="shared" si="12"/>
        <v>1118.0222254202818</v>
      </c>
      <c r="E311" s="24"/>
      <c r="F311" s="25"/>
      <c r="G311" s="25">
        <f t="shared" si="28"/>
        <v>1062.072320545279</v>
      </c>
      <c r="H311" s="24"/>
      <c r="I311" s="25">
        <f t="shared" si="21"/>
        <v>0</v>
      </c>
      <c r="J311" s="25">
        <f t="shared" si="22"/>
        <v>1062.072320545279</v>
      </c>
      <c r="K311" s="24"/>
      <c r="L311" s="25">
        <f t="shared" si="23"/>
        <v>0</v>
      </c>
      <c r="M311" s="25">
        <f t="shared" si="24"/>
        <v>1062.072320545279</v>
      </c>
      <c r="N311" s="24"/>
      <c r="O311" s="25">
        <f t="shared" si="26"/>
        <v>130.12703944938846</v>
      </c>
      <c r="P311" s="25">
        <f t="shared" si="19"/>
        <v>632.2167127684787</v>
      </c>
      <c r="Q311" s="24"/>
      <c r="R311" s="25">
        <f t="shared" si="25"/>
        <v>62.07232054527867</v>
      </c>
      <c r="S311" s="25">
        <f t="shared" si="18"/>
        <v>1073.6637686968766</v>
      </c>
      <c r="T311" s="24"/>
    </row>
    <row r="312" spans="1:20" ht="12">
      <c r="A312">
        <v>50</v>
      </c>
      <c r="B312" s="26">
        <f t="shared" si="13"/>
        <v>782.0666976555715</v>
      </c>
      <c r="C312" s="26">
        <f t="shared" si="11"/>
        <v>829.9287845427492</v>
      </c>
      <c r="D312" s="26">
        <f ca="1" t="shared" si="12"/>
        <v>891.1415194314031</v>
      </c>
      <c r="E312" s="24"/>
      <c r="F312" s="25"/>
      <c r="G312" s="25">
        <f t="shared" si="28"/>
        <v>1073.6637686968768</v>
      </c>
      <c r="H312" s="24"/>
      <c r="I312" s="25">
        <f t="shared" si="21"/>
        <v>0</v>
      </c>
      <c r="J312" s="25">
        <f t="shared" si="22"/>
        <v>1073.6637686968768</v>
      </c>
      <c r="K312" s="24"/>
      <c r="L312" s="25">
        <f t="shared" si="23"/>
        <v>0</v>
      </c>
      <c r="M312" s="25">
        <f t="shared" si="24"/>
        <v>1073.6637686968768</v>
      </c>
      <c r="N312" s="24"/>
      <c r="O312" s="25">
        <f t="shared" si="26"/>
        <v>132.21671276847871</v>
      </c>
      <c r="P312" s="25">
        <f t="shared" si="19"/>
        <v>654.0171739407397</v>
      </c>
      <c r="Q312" s="24"/>
      <c r="R312" s="25">
        <f t="shared" si="25"/>
        <v>73.66376869687656</v>
      </c>
      <c r="S312" s="25">
        <f t="shared" si="18"/>
        <v>1143.014569974753</v>
      </c>
      <c r="T312" s="24"/>
    </row>
    <row r="313" spans="1:20" ht="12">
      <c r="A313">
        <v>51</v>
      </c>
      <c r="B313" s="26">
        <f t="shared" si="13"/>
        <v>829.9287845427492</v>
      </c>
      <c r="C313" s="26">
        <f t="shared" si="11"/>
        <v>875.4864070615158</v>
      </c>
      <c r="D313" s="26">
        <f ca="1" t="shared" si="12"/>
        <v>932.2809485514881</v>
      </c>
      <c r="E313" s="24"/>
      <c r="F313" s="25"/>
      <c r="G313" s="25">
        <f t="shared" si="28"/>
        <v>1143.0145699747532</v>
      </c>
      <c r="H313" s="24"/>
      <c r="I313" s="25">
        <f t="shared" si="21"/>
        <v>0</v>
      </c>
      <c r="J313" s="25">
        <f t="shared" si="22"/>
        <v>1143.0145699747532</v>
      </c>
      <c r="K313" s="24"/>
      <c r="L313" s="25">
        <f t="shared" si="23"/>
        <v>0</v>
      </c>
      <c r="M313" s="25">
        <f t="shared" si="24"/>
        <v>1143.0145699747532</v>
      </c>
      <c r="N313" s="24"/>
      <c r="O313" s="25">
        <f t="shared" si="26"/>
        <v>154.01717394073967</v>
      </c>
      <c r="P313" s="25">
        <f t="shared" si="19"/>
        <v>477.07049399925177</v>
      </c>
      <c r="Q313" s="24"/>
      <c r="R313" s="25">
        <f t="shared" si="25"/>
        <v>143.01456997475293</v>
      </c>
      <c r="S313" s="25">
        <f t="shared" si="18"/>
        <v>645.6726263903821</v>
      </c>
      <c r="T313" s="24"/>
    </row>
    <row r="314" spans="1:20" ht="12">
      <c r="A314">
        <v>52</v>
      </c>
      <c r="B314" s="26">
        <f t="shared" si="13"/>
        <v>875.4864070615158</v>
      </c>
      <c r="C314" s="26">
        <f t="shared" si="11"/>
        <v>744.9383877519422</v>
      </c>
      <c r="D314" s="26">
        <f ca="1" t="shared" si="12"/>
        <v>674.3694237600721</v>
      </c>
      <c r="E314" s="24"/>
      <c r="F314" s="25"/>
      <c r="G314" s="25">
        <f t="shared" si="28"/>
        <v>645.672626390382</v>
      </c>
      <c r="H314" s="24"/>
      <c r="I314" s="25">
        <f t="shared" si="21"/>
        <v>0</v>
      </c>
      <c r="J314" s="25">
        <f t="shared" si="22"/>
        <v>645.672626390382</v>
      </c>
      <c r="K314" s="24"/>
      <c r="L314" s="25">
        <f t="shared" si="23"/>
        <v>0</v>
      </c>
      <c r="M314" s="25">
        <f t="shared" si="24"/>
        <v>645.672626390382</v>
      </c>
      <c r="N314" s="24"/>
      <c r="O314" s="25">
        <f t="shared" si="26"/>
        <v>0</v>
      </c>
      <c r="P314" s="25">
        <f t="shared" si="19"/>
        <v>613.82052999418</v>
      </c>
      <c r="Q314" s="24"/>
      <c r="R314" s="25">
        <f t="shared" si="25"/>
        <v>0</v>
      </c>
      <c r="S314" s="25">
        <f t="shared" si="18"/>
        <v>782.0666976555715</v>
      </c>
      <c r="T314" s="24"/>
    </row>
    <row r="315" spans="1:20" ht="12">
      <c r="A315">
        <v>53</v>
      </c>
      <c r="B315" s="26">
        <f t="shared" si="13"/>
        <v>744.9383877519422</v>
      </c>
      <c r="C315" s="26">
        <f t="shared" si="11"/>
        <v>880.659063818382</v>
      </c>
      <c r="D315" s="26">
        <f ca="1" t="shared" si="12"/>
        <v>1171.9887555809692</v>
      </c>
      <c r="E315" s="24"/>
      <c r="F315" s="25">
        <f>$G$260</f>
        <v>0</v>
      </c>
      <c r="G315" s="25">
        <f>(G314+$B$260*G314*(1-G314/($D311)))-F315</f>
        <v>782.0666976555715</v>
      </c>
      <c r="H315" s="24"/>
      <c r="I315" s="25">
        <f t="shared" si="21"/>
        <v>0</v>
      </c>
      <c r="J315" s="25">
        <f t="shared" si="22"/>
        <v>782.0666976555715</v>
      </c>
      <c r="K315" s="24"/>
      <c r="L315" s="25">
        <f t="shared" si="23"/>
        <v>0</v>
      </c>
      <c r="M315" s="25">
        <f t="shared" si="24"/>
        <v>782.0666976555715</v>
      </c>
      <c r="N315" s="24"/>
      <c r="O315" s="25">
        <f t="shared" si="26"/>
        <v>113.82052999417999</v>
      </c>
      <c r="P315" s="25">
        <f t="shared" si="19"/>
        <v>595.5096990787051</v>
      </c>
      <c r="Q315" s="24"/>
      <c r="R315" s="25">
        <f t="shared" si="25"/>
        <v>0</v>
      </c>
      <c r="S315" s="25">
        <f t="shared" si="18"/>
        <v>829.9287845427492</v>
      </c>
      <c r="T315" s="24"/>
    </row>
    <row r="316" spans="1:20" ht="12">
      <c r="A316">
        <v>54</v>
      </c>
      <c r="B316" s="26">
        <f t="shared" si="13"/>
        <v>880.659063818382</v>
      </c>
      <c r="C316" s="26">
        <f t="shared" si="11"/>
        <v>963.7657748992143</v>
      </c>
      <c r="D316" s="26">
        <f ca="1" t="shared" si="12"/>
        <v>1085.5414904443023</v>
      </c>
      <c r="E316" s="24"/>
      <c r="F316" s="25"/>
      <c r="G316" s="25">
        <f aca="true" t="shared" si="29" ref="G316:G324">G315+$B$260*G315*(1-G315/($D312))</f>
        <v>829.9287845427492</v>
      </c>
      <c r="H316" s="24"/>
      <c r="I316" s="25">
        <f t="shared" si="21"/>
        <v>0</v>
      </c>
      <c r="J316" s="25">
        <f t="shared" si="22"/>
        <v>829.9287845427492</v>
      </c>
      <c r="K316" s="24"/>
      <c r="L316" s="25">
        <f t="shared" si="23"/>
        <v>0</v>
      </c>
      <c r="M316" s="25">
        <f t="shared" si="24"/>
        <v>829.9287845427492</v>
      </c>
      <c r="N316" s="24"/>
      <c r="O316" s="25">
        <f t="shared" si="26"/>
        <v>95.50969907870513</v>
      </c>
      <c r="P316" s="25">
        <f t="shared" si="19"/>
        <v>607.559070977208</v>
      </c>
      <c r="Q316" s="24"/>
      <c r="R316" s="25">
        <f t="shared" si="25"/>
        <v>0</v>
      </c>
      <c r="S316" s="25">
        <f t="shared" si="18"/>
        <v>875.4864070615158</v>
      </c>
      <c r="T316" s="24"/>
    </row>
    <row r="317" spans="1:20" ht="12">
      <c r="A317">
        <v>55</v>
      </c>
      <c r="B317" s="26">
        <f t="shared" si="13"/>
        <v>963.7657748992143</v>
      </c>
      <c r="C317" s="26">
        <f t="shared" si="11"/>
        <v>1089.134387835053</v>
      </c>
      <c r="D317" s="26">
        <f ca="1" t="shared" si="12"/>
        <v>1302.6750052769785</v>
      </c>
      <c r="E317" s="24"/>
      <c r="F317" s="25"/>
      <c r="G317" s="25">
        <f t="shared" si="29"/>
        <v>875.4864070615158</v>
      </c>
      <c r="H317" s="24"/>
      <c r="I317" s="25">
        <f t="shared" si="21"/>
        <v>0</v>
      </c>
      <c r="J317" s="25">
        <f t="shared" si="22"/>
        <v>875.4864070615158</v>
      </c>
      <c r="K317" s="24"/>
      <c r="L317" s="25">
        <f t="shared" si="23"/>
        <v>0</v>
      </c>
      <c r="M317" s="25">
        <f t="shared" si="24"/>
        <v>875.4864070615158</v>
      </c>
      <c r="N317" s="24"/>
      <c r="O317" s="25">
        <f t="shared" si="26"/>
        <v>107.55907097720797</v>
      </c>
      <c r="P317" s="25">
        <f aca="true" t="shared" si="30" ref="P317:P348">P316+$B$260*P316*(1-P316/($D314))-O317</f>
        <v>530.0956971344374</v>
      </c>
      <c r="Q317" s="24"/>
      <c r="R317" s="25">
        <f t="shared" si="25"/>
        <v>0</v>
      </c>
      <c r="S317" s="25">
        <f t="shared" si="18"/>
        <v>744.9383877519422</v>
      </c>
      <c r="T317" s="24"/>
    </row>
    <row r="318" spans="1:20" ht="12">
      <c r="A318">
        <v>56</v>
      </c>
      <c r="B318" s="26">
        <f t="shared" si="13"/>
        <v>1089.134387835053</v>
      </c>
      <c r="C318" s="26">
        <f t="shared" si="11"/>
        <v>1078.3710287546999</v>
      </c>
      <c r="D318" s="26">
        <f ca="1" t="shared" si="12"/>
        <v>1068.0248982891499</v>
      </c>
      <c r="E318" s="24"/>
      <c r="F318" s="25"/>
      <c r="G318" s="25">
        <f t="shared" si="29"/>
        <v>744.9383877519422</v>
      </c>
      <c r="H318" s="24"/>
      <c r="I318" s="25">
        <f t="shared" si="21"/>
        <v>0</v>
      </c>
      <c r="J318" s="25">
        <f t="shared" si="22"/>
        <v>744.9383877519422</v>
      </c>
      <c r="K318" s="24"/>
      <c r="L318" s="25">
        <f t="shared" si="23"/>
        <v>0</v>
      </c>
      <c r="M318" s="25">
        <f t="shared" si="24"/>
        <v>744.9383877519422</v>
      </c>
      <c r="N318" s="24"/>
      <c r="O318" s="25">
        <f t="shared" si="26"/>
        <v>30.095697134437387</v>
      </c>
      <c r="P318" s="25">
        <f t="shared" si="30"/>
        <v>645.1655345167101</v>
      </c>
      <c r="Q318" s="24"/>
      <c r="R318" s="25">
        <f t="shared" si="25"/>
        <v>0</v>
      </c>
      <c r="S318" s="25">
        <f t="shared" si="18"/>
        <v>880.659063818382</v>
      </c>
      <c r="T318" s="24"/>
    </row>
    <row r="319" spans="1:20" ht="12">
      <c r="A319">
        <v>57</v>
      </c>
      <c r="B319" s="26">
        <f t="shared" si="13"/>
        <v>1078.3710287546999</v>
      </c>
      <c r="C319" s="26">
        <f t="shared" si="11"/>
        <v>985.7022503231631</v>
      </c>
      <c r="D319" s="26">
        <f ca="1" t="shared" si="12"/>
        <v>920.2153794729384</v>
      </c>
      <c r="E319" s="24"/>
      <c r="F319" s="25"/>
      <c r="G319" s="25">
        <f t="shared" si="29"/>
        <v>880.659063818382</v>
      </c>
      <c r="H319" s="24"/>
      <c r="I319" s="25">
        <f t="shared" si="21"/>
        <v>0</v>
      </c>
      <c r="J319" s="25">
        <f t="shared" si="22"/>
        <v>880.659063818382</v>
      </c>
      <c r="K319" s="24"/>
      <c r="L319" s="25">
        <f t="shared" si="23"/>
        <v>0</v>
      </c>
      <c r="M319" s="25">
        <f t="shared" si="24"/>
        <v>880.659063818382</v>
      </c>
      <c r="N319" s="24"/>
      <c r="O319" s="25">
        <f t="shared" si="26"/>
        <v>145.16553451671007</v>
      </c>
      <c r="P319" s="25">
        <f t="shared" si="30"/>
        <v>630.863440732259</v>
      </c>
      <c r="Q319" s="24"/>
      <c r="R319" s="25">
        <f t="shared" si="25"/>
        <v>0</v>
      </c>
      <c r="S319" s="25">
        <f t="shared" si="18"/>
        <v>963.7657748992143</v>
      </c>
      <c r="T319" s="24"/>
    </row>
    <row r="320" spans="1:20" ht="12">
      <c r="A320">
        <v>58</v>
      </c>
      <c r="B320" s="26">
        <f t="shared" si="13"/>
        <v>985.7022503231631</v>
      </c>
      <c r="C320" s="26">
        <f t="shared" si="11"/>
        <v>833.6255275941201</v>
      </c>
      <c r="D320" s="26">
        <f ca="1" t="shared" si="12"/>
        <v>753.2694777175493</v>
      </c>
      <c r="E320" s="24"/>
      <c r="F320" s="25"/>
      <c r="G320" s="25">
        <f t="shared" si="29"/>
        <v>963.7657748992143</v>
      </c>
      <c r="H320" s="24"/>
      <c r="I320" s="25">
        <f t="shared" si="21"/>
        <v>0</v>
      </c>
      <c r="J320" s="25">
        <f t="shared" si="22"/>
        <v>963.7657748992143</v>
      </c>
      <c r="K320" s="24"/>
      <c r="L320" s="25">
        <f t="shared" si="23"/>
        <v>0</v>
      </c>
      <c r="M320" s="25">
        <f t="shared" si="24"/>
        <v>963.7657748992143</v>
      </c>
      <c r="N320" s="24"/>
      <c r="O320" s="25">
        <f t="shared" si="26"/>
        <v>130.86344073225905</v>
      </c>
      <c r="P320" s="25">
        <f t="shared" si="30"/>
        <v>662.6734808818603</v>
      </c>
      <c r="Q320" s="24"/>
      <c r="R320" s="25">
        <f t="shared" si="25"/>
        <v>0</v>
      </c>
      <c r="S320" s="25">
        <f t="shared" si="18"/>
        <v>1089.134387835053</v>
      </c>
      <c r="T320" s="24"/>
    </row>
    <row r="321" spans="1:20" ht="12">
      <c r="A321">
        <v>59</v>
      </c>
      <c r="B321" s="26">
        <f t="shared" si="13"/>
        <v>833.6255275941201</v>
      </c>
      <c r="C321" s="26">
        <f t="shared" si="11"/>
        <v>916.813014766865</v>
      </c>
      <c r="D321" s="26">
        <f ca="1" t="shared" si="12"/>
        <v>1041.4851166075096</v>
      </c>
      <c r="E321" s="24"/>
      <c r="F321" s="25"/>
      <c r="G321" s="25">
        <f t="shared" si="29"/>
        <v>1089.134387835053</v>
      </c>
      <c r="H321" s="24"/>
      <c r="I321" s="25">
        <f t="shared" si="21"/>
        <v>0</v>
      </c>
      <c r="J321" s="25">
        <f t="shared" si="22"/>
        <v>1089.134387835053</v>
      </c>
      <c r="K321" s="24"/>
      <c r="L321" s="25">
        <f t="shared" si="23"/>
        <v>0</v>
      </c>
      <c r="M321" s="25">
        <f t="shared" si="24"/>
        <v>1089.134387835053</v>
      </c>
      <c r="N321" s="24"/>
      <c r="O321" s="25">
        <f t="shared" si="26"/>
        <v>162.6734808818603</v>
      </c>
      <c r="P321" s="25">
        <f t="shared" si="30"/>
        <v>625.753451620826</v>
      </c>
      <c r="Q321" s="24"/>
      <c r="R321" s="25">
        <f t="shared" si="25"/>
        <v>89.13438783505308</v>
      </c>
      <c r="S321" s="25">
        <f t="shared" si="18"/>
        <v>1078.3710287546999</v>
      </c>
      <c r="T321" s="24"/>
    </row>
    <row r="322" spans="1:20" ht="12">
      <c r="A322">
        <v>60</v>
      </c>
      <c r="B322" s="26">
        <f t="shared" si="13"/>
        <v>916.813014766865</v>
      </c>
      <c r="C322" s="26">
        <f t="shared" si="11"/>
        <v>890.3124016676365</v>
      </c>
      <c r="D322" s="26">
        <f ca="1" t="shared" si="12"/>
        <v>866.7083535598067</v>
      </c>
      <c r="E322" s="24"/>
      <c r="F322" s="25"/>
      <c r="G322" s="25">
        <f t="shared" si="29"/>
        <v>1078.3710287546999</v>
      </c>
      <c r="H322" s="24"/>
      <c r="I322" s="25">
        <f t="shared" si="21"/>
        <v>0</v>
      </c>
      <c r="J322" s="25">
        <f t="shared" si="22"/>
        <v>1078.3710287546999</v>
      </c>
      <c r="K322" s="24"/>
      <c r="L322" s="25">
        <f t="shared" si="23"/>
        <v>0</v>
      </c>
      <c r="M322" s="25">
        <f t="shared" si="24"/>
        <v>1078.3710287546999</v>
      </c>
      <c r="N322" s="24"/>
      <c r="O322" s="25">
        <f t="shared" si="26"/>
        <v>125.75345162082601</v>
      </c>
      <c r="P322" s="25">
        <f t="shared" si="30"/>
        <v>600.1181744158192</v>
      </c>
      <c r="Q322" s="24"/>
      <c r="R322" s="25">
        <f t="shared" si="25"/>
        <v>78.37102875469986</v>
      </c>
      <c r="S322" s="25">
        <f t="shared" si="18"/>
        <v>985.7022503231631</v>
      </c>
      <c r="T322" s="24"/>
    </row>
    <row r="323" spans="1:20" ht="12">
      <c r="A323">
        <v>61</v>
      </c>
      <c r="B323" s="26">
        <f t="shared" si="13"/>
        <v>890.3124016676365</v>
      </c>
      <c r="C323" s="26">
        <f t="shared" si="11"/>
        <v>839.3012855126101</v>
      </c>
      <c r="D323" s="26">
        <f ca="1" t="shared" si="12"/>
        <v>798.779106787697</v>
      </c>
      <c r="E323" s="24"/>
      <c r="F323" s="25"/>
      <c r="G323" s="25">
        <f t="shared" si="29"/>
        <v>985.7022503231631</v>
      </c>
      <c r="H323" s="24"/>
      <c r="I323" s="25">
        <f t="shared" si="21"/>
        <v>0</v>
      </c>
      <c r="J323" s="25">
        <f t="shared" si="22"/>
        <v>985.7022503231631</v>
      </c>
      <c r="K323" s="24"/>
      <c r="L323" s="25">
        <f t="shared" si="23"/>
        <v>0</v>
      </c>
      <c r="M323" s="25">
        <f t="shared" si="24"/>
        <v>985.7022503231631</v>
      </c>
      <c r="N323" s="24"/>
      <c r="O323" s="25">
        <f t="shared" si="26"/>
        <v>100.11817441581923</v>
      </c>
      <c r="P323" s="25">
        <f t="shared" si="30"/>
        <v>561.006640561972</v>
      </c>
      <c r="Q323" s="24"/>
      <c r="R323" s="25">
        <f t="shared" si="25"/>
        <v>0</v>
      </c>
      <c r="S323" s="25">
        <f t="shared" si="18"/>
        <v>833.6255275941201</v>
      </c>
      <c r="T323" s="24"/>
    </row>
    <row r="324" spans="1:20" ht="12">
      <c r="A324">
        <v>62</v>
      </c>
      <c r="B324" s="26">
        <f t="shared" si="13"/>
        <v>839.3012855126101</v>
      </c>
      <c r="C324" s="26">
        <f t="shared" si="11"/>
        <v>966.6152437622329</v>
      </c>
      <c r="D324" s="26">
        <f ca="1" t="shared" si="12"/>
        <v>1204.8208199594228</v>
      </c>
      <c r="E324" s="24"/>
      <c r="F324" s="25"/>
      <c r="G324" s="25">
        <f t="shared" si="29"/>
        <v>833.6255275941201</v>
      </c>
      <c r="H324" s="24"/>
      <c r="I324" s="25">
        <f t="shared" si="21"/>
        <v>0</v>
      </c>
      <c r="J324" s="25">
        <f t="shared" si="22"/>
        <v>833.6255275941201</v>
      </c>
      <c r="K324" s="24"/>
      <c r="L324" s="25">
        <f t="shared" si="23"/>
        <v>0</v>
      </c>
      <c r="M324" s="25">
        <f t="shared" si="24"/>
        <v>833.6255275941201</v>
      </c>
      <c r="N324" s="24"/>
      <c r="O324" s="25">
        <f t="shared" si="26"/>
        <v>61.00664056197195</v>
      </c>
      <c r="P324" s="25">
        <f t="shared" si="30"/>
        <v>629.4073296921752</v>
      </c>
      <c r="Q324" s="24"/>
      <c r="R324" s="25">
        <f t="shared" si="25"/>
        <v>0</v>
      </c>
      <c r="S324" s="25">
        <f t="shared" si="18"/>
        <v>916.813014766865</v>
      </c>
      <c r="T324" s="24"/>
    </row>
    <row r="325" spans="1:20" ht="12">
      <c r="A325">
        <v>63</v>
      </c>
      <c r="B325" s="26">
        <f t="shared" si="13"/>
        <v>966.6152437622329</v>
      </c>
      <c r="C325" s="26">
        <f t="shared" si="11"/>
        <v>1009.0292604328364</v>
      </c>
      <c r="D325" s="26">
        <f ca="1" t="shared" si="12"/>
        <v>1059.6037438866915</v>
      </c>
      <c r="E325" s="24"/>
      <c r="F325" s="25">
        <f>$G$260</f>
        <v>0</v>
      </c>
      <c r="G325" s="25">
        <f>(G324+$B$260*G324*(1-G324/($D321)))-F325</f>
        <v>916.813014766865</v>
      </c>
      <c r="H325" s="24"/>
      <c r="I325" s="25">
        <f t="shared" si="21"/>
        <v>0</v>
      </c>
      <c r="J325" s="25">
        <f t="shared" si="22"/>
        <v>916.813014766865</v>
      </c>
      <c r="K325" s="24"/>
      <c r="L325" s="25">
        <f t="shared" si="23"/>
        <v>0</v>
      </c>
      <c r="M325" s="25">
        <f t="shared" si="24"/>
        <v>916.813014766865</v>
      </c>
      <c r="N325" s="24"/>
      <c r="O325" s="25">
        <f t="shared" si="26"/>
        <v>129.40732969217515</v>
      </c>
      <c r="P325" s="25">
        <f t="shared" si="30"/>
        <v>586.1645114831806</v>
      </c>
      <c r="Q325" s="24"/>
      <c r="R325" s="25">
        <f t="shared" si="25"/>
        <v>0</v>
      </c>
      <c r="S325" s="25">
        <f t="shared" si="18"/>
        <v>890.3124016676365</v>
      </c>
      <c r="T325" s="24"/>
    </row>
    <row r="326" spans="1:20" ht="12">
      <c r="A326">
        <v>64</v>
      </c>
      <c r="B326" s="26">
        <f t="shared" si="13"/>
        <v>1009.0292604328364</v>
      </c>
      <c r="C326" s="26">
        <f t="shared" si="11"/>
        <v>1148.3385729461693</v>
      </c>
      <c r="D326" s="26">
        <f ca="1" t="shared" si="12"/>
        <v>1393.928290547774</v>
      </c>
      <c r="E326" s="24"/>
      <c r="F326" s="25"/>
      <c r="G326" s="25">
        <f aca="true" t="shared" si="31" ref="G326:G334">G325+$B$260*G325*(1-G325/($D322))</f>
        <v>890.3124016676365</v>
      </c>
      <c r="H326" s="24"/>
      <c r="I326" s="25">
        <f t="shared" si="21"/>
        <v>0</v>
      </c>
      <c r="J326" s="25">
        <f t="shared" si="22"/>
        <v>890.3124016676365</v>
      </c>
      <c r="K326" s="24"/>
      <c r="L326" s="25">
        <f t="shared" si="23"/>
        <v>0</v>
      </c>
      <c r="M326" s="25">
        <f t="shared" si="24"/>
        <v>890.3124016676365</v>
      </c>
      <c r="N326" s="24"/>
      <c r="O326" s="25">
        <f t="shared" si="26"/>
        <v>86.1645114831806</v>
      </c>
      <c r="P326" s="25">
        <f t="shared" si="30"/>
        <v>578.0110103856221</v>
      </c>
      <c r="Q326" s="24"/>
      <c r="R326" s="25">
        <f t="shared" si="25"/>
        <v>0</v>
      </c>
      <c r="S326" s="25">
        <f t="shared" si="18"/>
        <v>839.3012855126101</v>
      </c>
      <c r="T326" s="24"/>
    </row>
    <row r="327" spans="1:20" ht="12">
      <c r="A327">
        <v>65</v>
      </c>
      <c r="B327" s="26">
        <f t="shared" si="13"/>
        <v>1148.3385729461693</v>
      </c>
      <c r="C327" s="26">
        <f aca="true" t="shared" si="32" ref="C327:C362">B328</f>
        <v>869.6815550795889</v>
      </c>
      <c r="D327" s="26">
        <f ca="1" t="shared" si="12"/>
        <v>773.1242994064814</v>
      </c>
      <c r="E327" s="24"/>
      <c r="F327" s="25"/>
      <c r="G327" s="25">
        <f t="shared" si="31"/>
        <v>839.3012855126101</v>
      </c>
      <c r="H327" s="24"/>
      <c r="I327" s="25">
        <f t="shared" si="21"/>
        <v>0</v>
      </c>
      <c r="J327" s="25">
        <f t="shared" si="22"/>
        <v>839.3012855126101</v>
      </c>
      <c r="K327" s="24"/>
      <c r="L327" s="25">
        <f t="shared" si="23"/>
        <v>0</v>
      </c>
      <c r="M327" s="25">
        <f t="shared" si="24"/>
        <v>839.3012855126101</v>
      </c>
      <c r="N327" s="24"/>
      <c r="O327" s="25">
        <f t="shared" si="26"/>
        <v>78.01101038562206</v>
      </c>
      <c r="P327" s="25">
        <f t="shared" si="30"/>
        <v>650.3555405705779</v>
      </c>
      <c r="Q327" s="24"/>
      <c r="R327" s="25">
        <f t="shared" si="25"/>
        <v>0</v>
      </c>
      <c r="S327" s="25">
        <f t="shared" si="18"/>
        <v>966.6152437622329</v>
      </c>
      <c r="T327" s="24"/>
    </row>
    <row r="328" spans="1:20" ht="12">
      <c r="A328">
        <v>66</v>
      </c>
      <c r="B328" s="26">
        <f t="shared" si="13"/>
        <v>869.6815550795889</v>
      </c>
      <c r="C328" s="26">
        <f t="shared" si="32"/>
        <v>818.8837400531035</v>
      </c>
      <c r="D328" s="26">
        <f aca="true" ca="1" t="shared" si="33" ref="D328:D362">$C$260*(1+(RAND()-0.5)*$E$258)</f>
        <v>778.7128317468159</v>
      </c>
      <c r="E328" s="24"/>
      <c r="F328" s="25"/>
      <c r="G328" s="25">
        <f t="shared" si="31"/>
        <v>966.6152437622329</v>
      </c>
      <c r="H328" s="24"/>
      <c r="I328" s="25">
        <f t="shared" si="21"/>
        <v>0</v>
      </c>
      <c r="J328" s="25">
        <f t="shared" si="22"/>
        <v>966.6152437622329</v>
      </c>
      <c r="K328" s="24"/>
      <c r="L328" s="25">
        <f t="shared" si="23"/>
        <v>0</v>
      </c>
      <c r="M328" s="25">
        <f t="shared" si="24"/>
        <v>966.6152437622329</v>
      </c>
      <c r="N328" s="24"/>
      <c r="O328" s="25">
        <f t="shared" si="26"/>
        <v>150.3555405705779</v>
      </c>
      <c r="P328" s="25">
        <f t="shared" si="30"/>
        <v>625.5926274471763</v>
      </c>
      <c r="Q328" s="24"/>
      <c r="R328" s="25">
        <f t="shared" si="25"/>
        <v>0</v>
      </c>
      <c r="S328" s="25">
        <f t="shared" si="18"/>
        <v>1009.0292604328364</v>
      </c>
      <c r="T328" s="24"/>
    </row>
    <row r="329" spans="1:20" ht="12">
      <c r="A329">
        <v>67</v>
      </c>
      <c r="B329" s="26">
        <f aca="true" t="shared" si="34" ref="B329:B362">B328+$B$260*B328*(1-B328/($D328))</f>
        <v>818.8837400531035</v>
      </c>
      <c r="C329" s="26">
        <f t="shared" si="32"/>
        <v>964.5937497479076</v>
      </c>
      <c r="D329" s="26">
        <f ca="1" t="shared" si="33"/>
        <v>1271.3112835132051</v>
      </c>
      <c r="E329" s="24"/>
      <c r="F329" s="25"/>
      <c r="G329" s="25">
        <f t="shared" si="31"/>
        <v>1009.0292604328364</v>
      </c>
      <c r="H329" s="24"/>
      <c r="I329" s="25">
        <f t="shared" si="21"/>
        <v>0</v>
      </c>
      <c r="J329" s="25">
        <f t="shared" si="22"/>
        <v>1009.0292604328364</v>
      </c>
      <c r="K329" s="24"/>
      <c r="L329" s="25">
        <f t="shared" si="23"/>
        <v>0</v>
      </c>
      <c r="M329" s="25">
        <f t="shared" si="24"/>
        <v>1009.0292604328364</v>
      </c>
      <c r="N329" s="24"/>
      <c r="O329" s="25">
        <f t="shared" si="26"/>
        <v>125.59262744717626</v>
      </c>
      <c r="P329" s="25">
        <f t="shared" si="30"/>
        <v>672.4138642926831</v>
      </c>
      <c r="Q329" s="24"/>
      <c r="R329" s="25">
        <f t="shared" si="25"/>
        <v>9.029260432836395</v>
      </c>
      <c r="S329" s="25">
        <f t="shared" si="18"/>
        <v>1148.3385729461693</v>
      </c>
      <c r="T329" s="24"/>
    </row>
    <row r="330" spans="1:20" ht="12">
      <c r="A330">
        <v>68</v>
      </c>
      <c r="B330" s="26">
        <f t="shared" si="34"/>
        <v>964.5937497479076</v>
      </c>
      <c r="C330" s="26">
        <f t="shared" si="32"/>
        <v>1102.3923001690755</v>
      </c>
      <c r="D330" s="26">
        <f ca="1" t="shared" si="33"/>
        <v>1350.4290674427466</v>
      </c>
      <c r="E330" s="24"/>
      <c r="F330" s="25"/>
      <c r="G330" s="25">
        <f t="shared" si="31"/>
        <v>1148.3385729461693</v>
      </c>
      <c r="H330" s="24"/>
      <c r="I330" s="25">
        <f t="shared" si="21"/>
        <v>0</v>
      </c>
      <c r="J330" s="25">
        <f t="shared" si="22"/>
        <v>1148.3385729461693</v>
      </c>
      <c r="K330" s="24"/>
      <c r="L330" s="25">
        <f t="shared" si="23"/>
        <v>0</v>
      </c>
      <c r="M330" s="25">
        <f t="shared" si="24"/>
        <v>1148.3385729461693</v>
      </c>
      <c r="N330" s="24"/>
      <c r="O330" s="25">
        <f t="shared" si="26"/>
        <v>172.41386429268312</v>
      </c>
      <c r="P330" s="25">
        <f t="shared" si="30"/>
        <v>543.7957343349923</v>
      </c>
      <c r="Q330" s="24"/>
      <c r="R330" s="25">
        <f t="shared" si="25"/>
        <v>148.33857294616928</v>
      </c>
      <c r="S330" s="25">
        <f t="shared" si="18"/>
        <v>869.6815550795889</v>
      </c>
      <c r="T330" s="24"/>
    </row>
    <row r="331" spans="1:20" ht="12">
      <c r="A331">
        <v>69</v>
      </c>
      <c r="B331" s="26">
        <f t="shared" si="34"/>
        <v>1102.3923001690755</v>
      </c>
      <c r="C331" s="26">
        <f t="shared" si="32"/>
        <v>771.9972758904937</v>
      </c>
      <c r="D331" s="26">
        <f ca="1" t="shared" si="33"/>
        <v>689.2473625033743</v>
      </c>
      <c r="E331" s="24"/>
      <c r="F331" s="25"/>
      <c r="G331" s="25">
        <f t="shared" si="31"/>
        <v>869.6815550795889</v>
      </c>
      <c r="H331" s="24"/>
      <c r="I331" s="25">
        <f t="shared" si="21"/>
        <v>0</v>
      </c>
      <c r="J331" s="25">
        <f t="shared" si="22"/>
        <v>869.6815550795889</v>
      </c>
      <c r="K331" s="24"/>
      <c r="L331" s="25">
        <f t="shared" si="23"/>
        <v>0</v>
      </c>
      <c r="M331" s="25">
        <f t="shared" si="24"/>
        <v>869.6815550795889</v>
      </c>
      <c r="N331" s="24"/>
      <c r="O331" s="25">
        <f t="shared" si="26"/>
        <v>43.79573433499229</v>
      </c>
      <c r="P331" s="25">
        <f t="shared" si="30"/>
        <v>582.0244063580823</v>
      </c>
      <c r="Q331" s="24"/>
      <c r="R331" s="25">
        <f t="shared" si="25"/>
        <v>0</v>
      </c>
      <c r="S331" s="25">
        <f t="shared" si="18"/>
        <v>818.8837400531035</v>
      </c>
      <c r="T331" s="24"/>
    </row>
    <row r="332" spans="1:20" ht="12">
      <c r="A332">
        <v>70</v>
      </c>
      <c r="B332" s="26">
        <f t="shared" si="34"/>
        <v>771.9972758904937</v>
      </c>
      <c r="C332" s="26">
        <f t="shared" si="32"/>
        <v>726.1287379919038</v>
      </c>
      <c r="D332" s="26">
        <f ca="1" t="shared" si="33"/>
        <v>690.0035790145921</v>
      </c>
      <c r="E332" s="24"/>
      <c r="F332" s="25"/>
      <c r="G332" s="25">
        <f t="shared" si="31"/>
        <v>818.8837400531035</v>
      </c>
      <c r="H332" s="24"/>
      <c r="I332" s="25">
        <f t="shared" si="21"/>
        <v>0</v>
      </c>
      <c r="J332" s="25">
        <f t="shared" si="22"/>
        <v>818.8837400531035</v>
      </c>
      <c r="K332" s="24"/>
      <c r="L332" s="25">
        <f t="shared" si="23"/>
        <v>0</v>
      </c>
      <c r="M332" s="25">
        <f t="shared" si="24"/>
        <v>818.8837400531035</v>
      </c>
      <c r="N332" s="24"/>
      <c r="O332" s="25">
        <f t="shared" si="26"/>
        <v>82.02440635808227</v>
      </c>
      <c r="P332" s="25">
        <f t="shared" si="30"/>
        <v>657.7826731695408</v>
      </c>
      <c r="Q332" s="24"/>
      <c r="R332" s="25">
        <f t="shared" si="25"/>
        <v>0</v>
      </c>
      <c r="S332" s="25">
        <f aca="true" t="shared" si="35" ref="S332:S365">S331+$B$260*S331*(1-S331/($D329))</f>
        <v>964.5937497479076</v>
      </c>
      <c r="T332" s="24"/>
    </row>
    <row r="333" spans="1:20" ht="12">
      <c r="A333">
        <v>71</v>
      </c>
      <c r="B333" s="26">
        <f t="shared" si="34"/>
        <v>726.1287379919038</v>
      </c>
      <c r="C333" s="26">
        <f t="shared" si="32"/>
        <v>846.9977567409868</v>
      </c>
      <c r="D333" s="26">
        <f ca="1" t="shared" si="33"/>
        <v>1088.5075696132844</v>
      </c>
      <c r="E333" s="24"/>
      <c r="F333" s="25"/>
      <c r="G333" s="25">
        <f t="shared" si="31"/>
        <v>964.5937497479076</v>
      </c>
      <c r="H333" s="24"/>
      <c r="I333" s="25">
        <f t="shared" si="21"/>
        <v>0</v>
      </c>
      <c r="J333" s="25">
        <f t="shared" si="22"/>
        <v>964.5937497479076</v>
      </c>
      <c r="K333" s="24"/>
      <c r="L333" s="25">
        <f t="shared" si="23"/>
        <v>0</v>
      </c>
      <c r="M333" s="25">
        <f t="shared" si="24"/>
        <v>964.5937497479076</v>
      </c>
      <c r="N333" s="24"/>
      <c r="O333" s="25">
        <f t="shared" si="26"/>
        <v>157.78267316954077</v>
      </c>
      <c r="P333" s="25">
        <f t="shared" si="30"/>
        <v>668.6911248322893</v>
      </c>
      <c r="Q333" s="24"/>
      <c r="R333" s="25">
        <f t="shared" si="25"/>
        <v>0</v>
      </c>
      <c r="S333" s="25">
        <f t="shared" si="35"/>
        <v>1102.3923001690755</v>
      </c>
      <c r="T333" s="24"/>
    </row>
    <row r="334" spans="1:20" ht="12">
      <c r="A334">
        <v>72</v>
      </c>
      <c r="B334" s="26">
        <f t="shared" si="34"/>
        <v>846.9977567409868</v>
      </c>
      <c r="C334" s="26">
        <f t="shared" si="32"/>
        <v>999.1997380145519</v>
      </c>
      <c r="D334" s="26">
        <f ca="1" t="shared" si="33"/>
        <v>1322.1773039076652</v>
      </c>
      <c r="E334" s="24"/>
      <c r="F334" s="25"/>
      <c r="G334" s="25">
        <f t="shared" si="31"/>
        <v>1102.3923001690755</v>
      </c>
      <c r="H334" s="24"/>
      <c r="I334" s="25">
        <f t="shared" si="21"/>
        <v>0</v>
      </c>
      <c r="J334" s="25">
        <f t="shared" si="22"/>
        <v>1102.3923001690755</v>
      </c>
      <c r="K334" s="24"/>
      <c r="L334" s="25">
        <f t="shared" si="23"/>
        <v>0</v>
      </c>
      <c r="M334" s="25">
        <f t="shared" si="24"/>
        <v>1102.3923001690755</v>
      </c>
      <c r="N334" s="24"/>
      <c r="O334" s="25">
        <f t="shared" si="26"/>
        <v>168.69112483228935</v>
      </c>
      <c r="P334" s="25">
        <f t="shared" si="30"/>
        <v>509.9715823653445</v>
      </c>
      <c r="Q334" s="24"/>
      <c r="R334" s="25">
        <f t="shared" si="25"/>
        <v>102.3923001690755</v>
      </c>
      <c r="S334" s="25">
        <f t="shared" si="35"/>
        <v>771.9972758904937</v>
      </c>
      <c r="T334" s="24"/>
    </row>
    <row r="335" spans="1:20" ht="12">
      <c r="A335">
        <v>73</v>
      </c>
      <c r="B335" s="26">
        <f t="shared" si="34"/>
        <v>999.1997380145519</v>
      </c>
      <c r="C335" s="26">
        <f t="shared" si="32"/>
        <v>1027.557121344529</v>
      </c>
      <c r="D335" s="26">
        <f ca="1" t="shared" si="33"/>
        <v>1059.3273598977248</v>
      </c>
      <c r="E335" s="24"/>
      <c r="F335" s="25">
        <f>$G$260</f>
        <v>0</v>
      </c>
      <c r="G335" s="25">
        <f>(G334+$B$260*G334*(1-G334/($D331)))-F335</f>
        <v>771.9972758904937</v>
      </c>
      <c r="H335" s="24"/>
      <c r="I335" s="25">
        <f t="shared" si="21"/>
        <v>0</v>
      </c>
      <c r="J335" s="25">
        <f t="shared" si="22"/>
        <v>771.9972758904937</v>
      </c>
      <c r="K335" s="24"/>
      <c r="L335" s="25">
        <f t="shared" si="23"/>
        <v>0</v>
      </c>
      <c r="M335" s="25">
        <f t="shared" si="24"/>
        <v>771.9972758904937</v>
      </c>
      <c r="N335" s="24"/>
      <c r="O335" s="25">
        <f t="shared" si="26"/>
        <v>9.971582365344489</v>
      </c>
      <c r="P335" s="25">
        <f t="shared" si="30"/>
        <v>566.5295115850896</v>
      </c>
      <c r="Q335" s="24"/>
      <c r="R335" s="25">
        <f t="shared" si="25"/>
        <v>0</v>
      </c>
      <c r="S335" s="25">
        <f t="shared" si="35"/>
        <v>726.1287379919038</v>
      </c>
      <c r="T335" s="24"/>
    </row>
    <row r="336" spans="1:20" ht="12">
      <c r="A336">
        <v>74</v>
      </c>
      <c r="B336" s="26">
        <f t="shared" si="34"/>
        <v>1027.557121344529</v>
      </c>
      <c r="C336" s="26">
        <f t="shared" si="32"/>
        <v>971.0662795949578</v>
      </c>
      <c r="D336" s="26">
        <f ca="1" t="shared" si="33"/>
        <v>925.7673944470298</v>
      </c>
      <c r="E336" s="24"/>
      <c r="F336" s="25"/>
      <c r="G336" s="25">
        <f aca="true" t="shared" si="36" ref="G336:G344">G335+$B$260*G335*(1-G335/($D332))</f>
        <v>726.1287379919038</v>
      </c>
      <c r="H336" s="24"/>
      <c r="I336" s="25">
        <f t="shared" si="21"/>
        <v>0</v>
      </c>
      <c r="J336" s="25">
        <f t="shared" si="22"/>
        <v>726.1287379919038</v>
      </c>
      <c r="K336" s="24"/>
      <c r="L336" s="25">
        <f t="shared" si="23"/>
        <v>0</v>
      </c>
      <c r="M336" s="25">
        <f t="shared" si="24"/>
        <v>726.1287379919038</v>
      </c>
      <c r="N336" s="24"/>
      <c r="O336" s="25">
        <f t="shared" si="26"/>
        <v>66.52951158508961</v>
      </c>
      <c r="P336" s="25">
        <f t="shared" si="30"/>
        <v>635.8355157685795</v>
      </c>
      <c r="Q336" s="24"/>
      <c r="R336" s="25">
        <f t="shared" si="25"/>
        <v>0</v>
      </c>
      <c r="S336" s="25">
        <f t="shared" si="35"/>
        <v>846.9977567409868</v>
      </c>
      <c r="T336" s="24"/>
    </row>
    <row r="337" spans="1:20" ht="12">
      <c r="A337">
        <v>75</v>
      </c>
      <c r="B337" s="26">
        <f t="shared" si="34"/>
        <v>971.0662795949578</v>
      </c>
      <c r="C337" s="26">
        <f t="shared" si="32"/>
        <v>1087.735499916388</v>
      </c>
      <c r="D337" s="26">
        <f ca="1" t="shared" si="33"/>
        <v>1278.2081271405332</v>
      </c>
      <c r="E337" s="24"/>
      <c r="F337" s="25"/>
      <c r="G337" s="25">
        <f t="shared" si="36"/>
        <v>846.9977567409868</v>
      </c>
      <c r="H337" s="24"/>
      <c r="I337" s="25">
        <f t="shared" si="21"/>
        <v>0</v>
      </c>
      <c r="J337" s="25">
        <f t="shared" si="22"/>
        <v>846.9977567409868</v>
      </c>
      <c r="K337" s="24"/>
      <c r="L337" s="25">
        <f t="shared" si="23"/>
        <v>0</v>
      </c>
      <c r="M337" s="25">
        <f t="shared" si="24"/>
        <v>846.9977567409868</v>
      </c>
      <c r="N337" s="24"/>
      <c r="O337" s="25">
        <f t="shared" si="26"/>
        <v>135.8355157685795</v>
      </c>
      <c r="P337" s="25">
        <f t="shared" si="30"/>
        <v>665.0309998383624</v>
      </c>
      <c r="Q337" s="24"/>
      <c r="R337" s="25">
        <f t="shared" si="25"/>
        <v>0</v>
      </c>
      <c r="S337" s="25">
        <f t="shared" si="35"/>
        <v>999.1997380145519</v>
      </c>
      <c r="T337" s="24"/>
    </row>
    <row r="338" spans="1:20" ht="12">
      <c r="A338">
        <v>76</v>
      </c>
      <c r="B338" s="26">
        <f t="shared" si="34"/>
        <v>1087.735499916388</v>
      </c>
      <c r="C338" s="26">
        <f t="shared" si="32"/>
        <v>1158.1660901601101</v>
      </c>
      <c r="D338" s="26">
        <f ca="1" t="shared" si="33"/>
        <v>1249.5518079864269</v>
      </c>
      <c r="E338" s="24"/>
      <c r="F338" s="25"/>
      <c r="G338" s="25">
        <f t="shared" si="36"/>
        <v>999.1997380145519</v>
      </c>
      <c r="H338" s="24"/>
      <c r="I338" s="25">
        <f t="shared" si="21"/>
        <v>0</v>
      </c>
      <c r="J338" s="25">
        <f t="shared" si="22"/>
        <v>999.1997380145519</v>
      </c>
      <c r="K338" s="24"/>
      <c r="L338" s="25">
        <f t="shared" si="23"/>
        <v>0</v>
      </c>
      <c r="M338" s="25">
        <f t="shared" si="24"/>
        <v>999.1997380145519</v>
      </c>
      <c r="N338" s="24"/>
      <c r="O338" s="25">
        <f t="shared" si="26"/>
        <v>165.0309998383624</v>
      </c>
      <c r="P338" s="25">
        <f t="shared" si="30"/>
        <v>623.7668885415276</v>
      </c>
      <c r="Q338" s="24"/>
      <c r="R338" s="25">
        <f t="shared" si="25"/>
        <v>0</v>
      </c>
      <c r="S338" s="25">
        <f t="shared" si="35"/>
        <v>1027.557121344529</v>
      </c>
      <c r="T338" s="24"/>
    </row>
    <row r="339" spans="1:20" ht="12">
      <c r="A339">
        <v>77</v>
      </c>
      <c r="B339" s="26">
        <f t="shared" si="34"/>
        <v>1158.1660901601101</v>
      </c>
      <c r="C339" s="26">
        <f t="shared" si="32"/>
        <v>668.9892494734013</v>
      </c>
      <c r="D339" s="26">
        <f ca="1" t="shared" si="33"/>
        <v>627.8194614758831</v>
      </c>
      <c r="E339" s="24"/>
      <c r="F339" s="25"/>
      <c r="G339" s="25">
        <f t="shared" si="36"/>
        <v>1027.557121344529</v>
      </c>
      <c r="H339" s="24"/>
      <c r="I339" s="25">
        <f t="shared" si="21"/>
        <v>0</v>
      </c>
      <c r="J339" s="25">
        <f t="shared" si="22"/>
        <v>1027.557121344529</v>
      </c>
      <c r="K339" s="24"/>
      <c r="L339" s="25">
        <f t="shared" si="23"/>
        <v>0</v>
      </c>
      <c r="M339" s="25">
        <f t="shared" si="24"/>
        <v>1027.557121344529</v>
      </c>
      <c r="N339" s="24"/>
      <c r="O339" s="25">
        <f t="shared" si="26"/>
        <v>123.76688854152758</v>
      </c>
      <c r="P339" s="25">
        <f t="shared" si="30"/>
        <v>601.7414941574834</v>
      </c>
      <c r="Q339" s="24"/>
      <c r="R339" s="25">
        <f t="shared" si="25"/>
        <v>27.557121344528923</v>
      </c>
      <c r="S339" s="25">
        <f t="shared" si="35"/>
        <v>971.0662795949578</v>
      </c>
      <c r="T339" s="24"/>
    </row>
    <row r="340" spans="1:20" ht="12">
      <c r="A340">
        <v>78</v>
      </c>
      <c r="B340" s="26">
        <f t="shared" si="34"/>
        <v>668.9892494734013</v>
      </c>
      <c r="C340" s="26">
        <f t="shared" si="32"/>
        <v>783.1513367098328</v>
      </c>
      <c r="D340" s="26">
        <f ca="1" t="shared" si="33"/>
        <v>1015.6162611943729</v>
      </c>
      <c r="E340" s="24"/>
      <c r="F340" s="25"/>
      <c r="G340" s="25">
        <f t="shared" si="36"/>
        <v>971.0662795949578</v>
      </c>
      <c r="H340" s="24"/>
      <c r="I340" s="25">
        <f t="shared" si="21"/>
        <v>0</v>
      </c>
      <c r="J340" s="25">
        <f t="shared" si="22"/>
        <v>971.0662795949578</v>
      </c>
      <c r="K340" s="24"/>
      <c r="L340" s="25">
        <f t="shared" si="23"/>
        <v>0</v>
      </c>
      <c r="M340" s="25">
        <f t="shared" si="24"/>
        <v>971.0662795949578</v>
      </c>
      <c r="N340" s="24"/>
      <c r="O340" s="25">
        <f t="shared" si="26"/>
        <v>101.74149415748343</v>
      </c>
      <c r="P340" s="25">
        <f t="shared" si="30"/>
        <v>659.22995396279</v>
      </c>
      <c r="Q340" s="24"/>
      <c r="R340" s="25">
        <f t="shared" si="25"/>
        <v>0</v>
      </c>
      <c r="S340" s="25">
        <f t="shared" si="35"/>
        <v>1087.735499916388</v>
      </c>
      <c r="T340" s="24"/>
    </row>
    <row r="341" spans="1:20" ht="12">
      <c r="A341">
        <v>79</v>
      </c>
      <c r="B341" s="26">
        <f t="shared" si="34"/>
        <v>783.1513367098328</v>
      </c>
      <c r="C341" s="26">
        <f t="shared" si="32"/>
        <v>873.6839215194711</v>
      </c>
      <c r="D341" s="26">
        <f ca="1" t="shared" si="33"/>
        <v>1018.6681736173342</v>
      </c>
      <c r="E341" s="24"/>
      <c r="F341" s="25"/>
      <c r="G341" s="25">
        <f t="shared" si="36"/>
        <v>1087.735499916388</v>
      </c>
      <c r="H341" s="24"/>
      <c r="I341" s="25">
        <f t="shared" si="21"/>
        <v>0</v>
      </c>
      <c r="J341" s="25">
        <f t="shared" si="22"/>
        <v>1087.735499916388</v>
      </c>
      <c r="K341" s="24"/>
      <c r="L341" s="25">
        <f t="shared" si="23"/>
        <v>0</v>
      </c>
      <c r="M341" s="25">
        <f t="shared" si="24"/>
        <v>1087.735499916388</v>
      </c>
      <c r="N341" s="24"/>
      <c r="O341" s="25">
        <f t="shared" si="26"/>
        <v>159.22995396278998</v>
      </c>
      <c r="P341" s="25">
        <f t="shared" si="30"/>
        <v>655.7189730605625</v>
      </c>
      <c r="Q341" s="24"/>
      <c r="R341" s="25">
        <f t="shared" si="25"/>
        <v>87.73549991638811</v>
      </c>
      <c r="S341" s="25">
        <f t="shared" si="35"/>
        <v>1158.1660901601101</v>
      </c>
      <c r="T341" s="24"/>
    </row>
    <row r="342" spans="1:20" ht="12">
      <c r="A342">
        <v>80</v>
      </c>
      <c r="B342" s="26">
        <f t="shared" si="34"/>
        <v>873.6839215194711</v>
      </c>
      <c r="C342" s="26">
        <f t="shared" si="32"/>
        <v>922.7734243213393</v>
      </c>
      <c r="D342" s="26">
        <f ca="1" t="shared" si="33"/>
        <v>984.2923997719481</v>
      </c>
      <c r="E342" s="24"/>
      <c r="F342" s="25"/>
      <c r="G342" s="25">
        <f t="shared" si="36"/>
        <v>1158.1660901601101</v>
      </c>
      <c r="H342" s="24"/>
      <c r="I342" s="25">
        <f t="shared" si="21"/>
        <v>0</v>
      </c>
      <c r="J342" s="25">
        <f t="shared" si="22"/>
        <v>1158.1660901601101</v>
      </c>
      <c r="K342" s="24"/>
      <c r="L342" s="25">
        <f t="shared" si="23"/>
        <v>0</v>
      </c>
      <c r="M342" s="25">
        <f t="shared" si="24"/>
        <v>1158.1660901601101</v>
      </c>
      <c r="N342" s="24"/>
      <c r="O342" s="25">
        <f t="shared" si="26"/>
        <v>155.71897306056246</v>
      </c>
      <c r="P342" s="25">
        <f t="shared" si="30"/>
        <v>485.4303345087528</v>
      </c>
      <c r="Q342" s="24"/>
      <c r="R342" s="25">
        <f t="shared" si="25"/>
        <v>158.16609016011012</v>
      </c>
      <c r="S342" s="25">
        <f t="shared" si="35"/>
        <v>668.9892494734013</v>
      </c>
      <c r="T342" s="24"/>
    </row>
    <row r="343" spans="1:20" ht="12">
      <c r="A343">
        <v>81</v>
      </c>
      <c r="B343" s="26">
        <f t="shared" si="34"/>
        <v>922.7734243213393</v>
      </c>
      <c r="C343" s="26">
        <f t="shared" si="32"/>
        <v>1071.032835103797</v>
      </c>
      <c r="D343" s="26">
        <f ca="1" t="shared" si="33"/>
        <v>1359.687879156263</v>
      </c>
      <c r="E343" s="24"/>
      <c r="F343" s="25"/>
      <c r="G343" s="25">
        <f t="shared" si="36"/>
        <v>668.9892494734013</v>
      </c>
      <c r="H343" s="24"/>
      <c r="I343" s="25">
        <f t="shared" si="21"/>
        <v>0</v>
      </c>
      <c r="J343" s="25">
        <f t="shared" si="22"/>
        <v>668.9892494734013</v>
      </c>
      <c r="K343" s="24"/>
      <c r="L343" s="25">
        <f t="shared" si="23"/>
        <v>0</v>
      </c>
      <c r="M343" s="25">
        <f t="shared" si="24"/>
        <v>668.9892494734013</v>
      </c>
      <c r="N343" s="24"/>
      <c r="O343" s="25">
        <f t="shared" si="26"/>
        <v>0</v>
      </c>
      <c r="P343" s="25">
        <f t="shared" si="30"/>
        <v>612.1358342021933</v>
      </c>
      <c r="Q343" s="24"/>
      <c r="R343" s="25">
        <f t="shared" si="25"/>
        <v>0</v>
      </c>
      <c r="S343" s="25">
        <f t="shared" si="35"/>
        <v>783.1513367098328</v>
      </c>
      <c r="T343" s="24"/>
    </row>
    <row r="344" spans="1:20" ht="12">
      <c r="A344">
        <v>82</v>
      </c>
      <c r="B344" s="26">
        <f t="shared" si="34"/>
        <v>1071.032835103797</v>
      </c>
      <c r="C344" s="26">
        <f t="shared" si="32"/>
        <v>1151.0872325464952</v>
      </c>
      <c r="D344" s="26">
        <f ca="1" t="shared" si="33"/>
        <v>1259.2831929163367</v>
      </c>
      <c r="E344" s="24"/>
      <c r="F344" s="25"/>
      <c r="G344" s="25">
        <f t="shared" si="36"/>
        <v>783.1513367098328</v>
      </c>
      <c r="H344" s="24"/>
      <c r="I344" s="25">
        <f t="shared" si="21"/>
        <v>0</v>
      </c>
      <c r="J344" s="25">
        <f t="shared" si="22"/>
        <v>783.1513367098328</v>
      </c>
      <c r="K344" s="24"/>
      <c r="L344" s="25">
        <f t="shared" si="23"/>
        <v>0</v>
      </c>
      <c r="M344" s="25">
        <f t="shared" si="24"/>
        <v>783.1513367098328</v>
      </c>
      <c r="N344" s="24"/>
      <c r="O344" s="25">
        <f t="shared" si="26"/>
        <v>112.13583420219334</v>
      </c>
      <c r="P344" s="25">
        <f t="shared" si="30"/>
        <v>622.1462587931695</v>
      </c>
      <c r="Q344" s="24"/>
      <c r="R344" s="25">
        <f t="shared" si="25"/>
        <v>0</v>
      </c>
      <c r="S344" s="25">
        <f t="shared" si="35"/>
        <v>873.6839215194711</v>
      </c>
      <c r="T344" s="24"/>
    </row>
    <row r="345" spans="1:20" ht="12">
      <c r="A345">
        <v>83</v>
      </c>
      <c r="B345" s="26">
        <f t="shared" si="34"/>
        <v>1151.0872325464952</v>
      </c>
      <c r="C345" s="26">
        <f t="shared" si="32"/>
        <v>825.1434970001436</v>
      </c>
      <c r="D345" s="26">
        <f ca="1" t="shared" si="33"/>
        <v>734.8976190609391</v>
      </c>
      <c r="E345" s="24"/>
      <c r="F345" s="25">
        <f>$G$260</f>
        <v>0</v>
      </c>
      <c r="G345" s="25">
        <f>(G344+$B$260*G344*(1-G344/($D341)))-F345</f>
        <v>873.6839215194711</v>
      </c>
      <c r="H345" s="24"/>
      <c r="I345" s="25">
        <f t="shared" si="21"/>
        <v>0</v>
      </c>
      <c r="J345" s="25">
        <f t="shared" si="22"/>
        <v>873.6839215194711</v>
      </c>
      <c r="K345" s="24"/>
      <c r="L345" s="25">
        <f t="shared" si="23"/>
        <v>0</v>
      </c>
      <c r="M345" s="25">
        <f t="shared" si="24"/>
        <v>873.6839215194711</v>
      </c>
      <c r="N345" s="24"/>
      <c r="O345" s="25">
        <f t="shared" si="26"/>
        <v>122.14625879316952</v>
      </c>
      <c r="P345" s="25">
        <f t="shared" si="30"/>
        <v>614.4516948411532</v>
      </c>
      <c r="Q345" s="24"/>
      <c r="R345" s="25">
        <f t="shared" si="25"/>
        <v>0</v>
      </c>
      <c r="S345" s="25">
        <f t="shared" si="35"/>
        <v>922.7734243213393</v>
      </c>
      <c r="T345" s="24"/>
    </row>
    <row r="346" spans="1:20" ht="12">
      <c r="A346">
        <v>84</v>
      </c>
      <c r="B346" s="26">
        <f t="shared" si="34"/>
        <v>825.1434970001436</v>
      </c>
      <c r="C346" s="26">
        <f t="shared" si="32"/>
        <v>921.838337149441</v>
      </c>
      <c r="D346" s="26">
        <f ca="1" t="shared" si="33"/>
        <v>1077.7327696989232</v>
      </c>
      <c r="E346" s="24"/>
      <c r="F346" s="25"/>
      <c r="G346" s="25">
        <f aca="true" t="shared" si="37" ref="G346:G354">G345+$B$260*G345*(1-G345/($D342))</f>
        <v>922.7734243213393</v>
      </c>
      <c r="H346" s="24"/>
      <c r="I346" s="25">
        <f t="shared" si="21"/>
        <v>0</v>
      </c>
      <c r="J346" s="25">
        <f t="shared" si="22"/>
        <v>922.7734243213393</v>
      </c>
      <c r="K346" s="24"/>
      <c r="L346" s="25">
        <f t="shared" si="23"/>
        <v>0</v>
      </c>
      <c r="M346" s="25">
        <f t="shared" si="24"/>
        <v>922.7734243213393</v>
      </c>
      <c r="N346" s="24"/>
      <c r="O346" s="25">
        <f t="shared" si="26"/>
        <v>114.4516948411532</v>
      </c>
      <c r="P346" s="25">
        <f t="shared" si="30"/>
        <v>668.388511631627</v>
      </c>
      <c r="Q346" s="24"/>
      <c r="R346" s="25">
        <f t="shared" si="25"/>
        <v>0</v>
      </c>
      <c r="S346" s="25">
        <f t="shared" si="35"/>
        <v>1071.032835103797</v>
      </c>
      <c r="T346" s="24"/>
    </row>
    <row r="347" spans="1:20" ht="12">
      <c r="A347">
        <v>85</v>
      </c>
      <c r="B347" s="26">
        <f t="shared" si="34"/>
        <v>921.838337149441</v>
      </c>
      <c r="C347" s="26">
        <f t="shared" si="32"/>
        <v>1034.7376451564246</v>
      </c>
      <c r="D347" s="26">
        <f ca="1" t="shared" si="33"/>
        <v>1220.8871046212153</v>
      </c>
      <c r="E347" s="24"/>
      <c r="F347" s="25"/>
      <c r="G347" s="25">
        <f t="shared" si="37"/>
        <v>1071.032835103797</v>
      </c>
      <c r="H347" s="24"/>
      <c r="I347" s="25">
        <f t="shared" si="21"/>
        <v>0</v>
      </c>
      <c r="J347" s="25">
        <f t="shared" si="22"/>
        <v>1071.032835103797</v>
      </c>
      <c r="K347" s="24"/>
      <c r="L347" s="25">
        <f t="shared" si="23"/>
        <v>0</v>
      </c>
      <c r="M347" s="25">
        <f t="shared" si="24"/>
        <v>1071.032835103797</v>
      </c>
      <c r="N347" s="24"/>
      <c r="O347" s="25">
        <f t="shared" si="26"/>
        <v>168.388511631627</v>
      </c>
      <c r="P347" s="25">
        <f t="shared" si="30"/>
        <v>656.8142967271266</v>
      </c>
      <c r="Q347" s="24"/>
      <c r="R347" s="25">
        <f t="shared" si="25"/>
        <v>71.03283510379697</v>
      </c>
      <c r="S347" s="25">
        <f t="shared" si="35"/>
        <v>1151.0872325464952</v>
      </c>
      <c r="T347" s="24"/>
    </row>
    <row r="348" spans="1:20" ht="12">
      <c r="A348">
        <v>86</v>
      </c>
      <c r="B348" s="26">
        <f t="shared" si="34"/>
        <v>1034.7376451564246</v>
      </c>
      <c r="C348" s="26">
        <f t="shared" si="32"/>
        <v>770.9488411237877</v>
      </c>
      <c r="D348" s="26">
        <f ca="1" t="shared" si="33"/>
        <v>685.3175068834389</v>
      </c>
      <c r="E348" s="24"/>
      <c r="F348" s="25"/>
      <c r="G348" s="25">
        <f t="shared" si="37"/>
        <v>1151.0872325464952</v>
      </c>
      <c r="H348" s="24"/>
      <c r="I348" s="25">
        <f t="shared" si="21"/>
        <v>0</v>
      </c>
      <c r="J348" s="25">
        <f t="shared" si="22"/>
        <v>1151.0872325464952</v>
      </c>
      <c r="K348" s="24"/>
      <c r="L348" s="25">
        <f t="shared" si="23"/>
        <v>0</v>
      </c>
      <c r="M348" s="25">
        <f t="shared" si="24"/>
        <v>1151.0872325464952</v>
      </c>
      <c r="N348" s="24"/>
      <c r="O348" s="25">
        <f t="shared" si="26"/>
        <v>156.8142967271266</v>
      </c>
      <c r="P348" s="25">
        <f t="shared" si="30"/>
        <v>534.8934607451408</v>
      </c>
      <c r="Q348" s="24"/>
      <c r="R348" s="25">
        <f t="shared" si="25"/>
        <v>151.08723254649522</v>
      </c>
      <c r="S348" s="25">
        <f t="shared" si="35"/>
        <v>825.1434970001436</v>
      </c>
      <c r="T348" s="24"/>
    </row>
    <row r="349" spans="1:20" ht="12">
      <c r="A349">
        <v>87</v>
      </c>
      <c r="B349" s="26">
        <f t="shared" si="34"/>
        <v>770.9488411237877</v>
      </c>
      <c r="C349" s="26">
        <f t="shared" si="32"/>
        <v>832.6323361000774</v>
      </c>
      <c r="D349" s="26">
        <f ca="1" t="shared" si="33"/>
        <v>917.817746984656</v>
      </c>
      <c r="E349" s="24"/>
      <c r="F349" s="25"/>
      <c r="G349" s="25">
        <f t="shared" si="37"/>
        <v>825.1434970001436</v>
      </c>
      <c r="H349" s="24"/>
      <c r="I349" s="25">
        <f t="shared" si="21"/>
        <v>0</v>
      </c>
      <c r="J349" s="25">
        <f t="shared" si="22"/>
        <v>825.1434970001436</v>
      </c>
      <c r="K349" s="24"/>
      <c r="L349" s="25">
        <f t="shared" si="23"/>
        <v>0</v>
      </c>
      <c r="M349" s="25">
        <f t="shared" si="24"/>
        <v>825.1434970001436</v>
      </c>
      <c r="N349" s="24"/>
      <c r="O349" s="25">
        <f t="shared" si="26"/>
        <v>34.89346074514083</v>
      </c>
      <c r="P349" s="25">
        <f>P348+$B$260*P348*(1-P348/($D346))-O349</f>
        <v>634.7092733739112</v>
      </c>
      <c r="Q349" s="24"/>
      <c r="R349" s="25">
        <f t="shared" si="25"/>
        <v>0</v>
      </c>
      <c r="S349" s="25">
        <f t="shared" si="35"/>
        <v>921.838337149441</v>
      </c>
      <c r="T349" s="24"/>
    </row>
    <row r="350" spans="1:20" ht="12">
      <c r="A350">
        <v>88</v>
      </c>
      <c r="B350" s="26">
        <f t="shared" si="34"/>
        <v>832.6323361000774</v>
      </c>
      <c r="C350" s="26">
        <f t="shared" si="32"/>
        <v>778.8942747667302</v>
      </c>
      <c r="D350" s="26">
        <f ca="1" t="shared" si="33"/>
        <v>737.4432180185977</v>
      </c>
      <c r="E350" s="24"/>
      <c r="F350" s="25"/>
      <c r="G350" s="25">
        <f t="shared" si="37"/>
        <v>921.838337149441</v>
      </c>
      <c r="H350" s="24"/>
      <c r="I350" s="25">
        <f aca="true" t="shared" si="38" ref="I350:I365">IF(J349&gt;$J$260,$J$260,0)</f>
        <v>0</v>
      </c>
      <c r="J350" s="25">
        <f aca="true" t="shared" si="39" ref="J350:J365">J349+$B$260*J349*(1-J349/($D346))-I350</f>
        <v>921.838337149441</v>
      </c>
      <c r="K350" s="24"/>
      <c r="L350" s="25">
        <f aca="true" t="shared" si="40" ref="L350:L365">M349*$M$260</f>
        <v>0</v>
      </c>
      <c r="M350" s="25">
        <f aca="true" t="shared" si="41" ref="M350:M365">M349+$B$260*M349*(1-M349/($D346))-L350</f>
        <v>921.838337149441</v>
      </c>
      <c r="N350" s="24"/>
      <c r="O350" s="25">
        <f t="shared" si="26"/>
        <v>134.70927337391117</v>
      </c>
      <c r="P350" s="25">
        <f aca="true" t="shared" si="42" ref="P350:P365">P349+$B$260*P349*(1-P349/($D347))-O350</f>
        <v>652.3697416127195</v>
      </c>
      <c r="Q350" s="24"/>
      <c r="R350" s="25">
        <f aca="true" t="shared" si="43" ref="R350:R365">IF(S349&gt;$C$260,S349-$C$260,0)</f>
        <v>0</v>
      </c>
      <c r="S350" s="25">
        <f t="shared" si="35"/>
        <v>1034.7376451564246</v>
      </c>
      <c r="T350" s="24"/>
    </row>
    <row r="351" spans="1:20" ht="12">
      <c r="A351">
        <v>89</v>
      </c>
      <c r="B351" s="26">
        <f t="shared" si="34"/>
        <v>778.8942747667302</v>
      </c>
      <c r="C351" s="26">
        <f t="shared" si="32"/>
        <v>908.3131335378465</v>
      </c>
      <c r="D351" s="26">
        <f ca="1" t="shared" si="33"/>
        <v>1166.5582960864413</v>
      </c>
      <c r="E351" s="24"/>
      <c r="F351" s="25"/>
      <c r="G351" s="25">
        <f t="shared" si="37"/>
        <v>1034.7376451564246</v>
      </c>
      <c r="H351" s="24"/>
      <c r="I351" s="25">
        <f t="shared" si="38"/>
        <v>0</v>
      </c>
      <c r="J351" s="25">
        <f t="shared" si="39"/>
        <v>1034.7376451564246</v>
      </c>
      <c r="K351" s="24"/>
      <c r="L351" s="25">
        <f t="shared" si="40"/>
        <v>0</v>
      </c>
      <c r="M351" s="25">
        <f t="shared" si="41"/>
        <v>1034.7376451564246</v>
      </c>
      <c r="N351" s="24"/>
      <c r="O351" s="25">
        <f aca="true" t="shared" si="44" ref="O351:O365">IF(P350-($C$260/2)&lt;0,0,P350-($C$260/2))</f>
        <v>152.3697416127195</v>
      </c>
      <c r="P351" s="25">
        <f t="shared" si="42"/>
        <v>515.6818736574546</v>
      </c>
      <c r="Q351" s="24"/>
      <c r="R351" s="25">
        <f t="shared" si="43"/>
        <v>34.737645156424605</v>
      </c>
      <c r="S351" s="25">
        <f t="shared" si="35"/>
        <v>770.9488411237877</v>
      </c>
      <c r="T351" s="24"/>
    </row>
    <row r="352" spans="1:20" ht="12">
      <c r="A352">
        <v>90</v>
      </c>
      <c r="B352" s="26">
        <f t="shared" si="34"/>
        <v>908.3131335378465</v>
      </c>
      <c r="C352" s="26">
        <f t="shared" si="32"/>
        <v>844.7038960738847</v>
      </c>
      <c r="D352" s="26">
        <f ca="1" t="shared" si="33"/>
        <v>796.7238680234004</v>
      </c>
      <c r="E352" s="24"/>
      <c r="F352" s="25"/>
      <c r="G352" s="25">
        <f t="shared" si="37"/>
        <v>770.9488411237877</v>
      </c>
      <c r="H352" s="24"/>
      <c r="I352" s="25">
        <f t="shared" si="38"/>
        <v>0</v>
      </c>
      <c r="J352" s="25">
        <f t="shared" si="39"/>
        <v>770.9488411237877</v>
      </c>
      <c r="K352" s="24"/>
      <c r="L352" s="25">
        <f t="shared" si="40"/>
        <v>0</v>
      </c>
      <c r="M352" s="25">
        <f t="shared" si="41"/>
        <v>770.9488411237877</v>
      </c>
      <c r="N352" s="24"/>
      <c r="O352" s="25">
        <f t="shared" si="44"/>
        <v>15.681873657454616</v>
      </c>
      <c r="P352" s="25">
        <f t="shared" si="42"/>
        <v>612.9713286235436</v>
      </c>
      <c r="Q352" s="24"/>
      <c r="R352" s="25">
        <f t="shared" si="43"/>
        <v>0</v>
      </c>
      <c r="S352" s="25">
        <f t="shared" si="35"/>
        <v>832.6323361000774</v>
      </c>
      <c r="T352" s="24"/>
    </row>
    <row r="353" spans="1:20" ht="12">
      <c r="A353">
        <v>91</v>
      </c>
      <c r="B353" s="26">
        <f t="shared" si="34"/>
        <v>844.7038960738847</v>
      </c>
      <c r="C353" s="26">
        <f t="shared" si="32"/>
        <v>675.1671020125076</v>
      </c>
      <c r="D353" s="26">
        <f ca="1" t="shared" si="33"/>
        <v>602.7523597702384</v>
      </c>
      <c r="E353" s="24"/>
      <c r="F353" s="25"/>
      <c r="G353" s="25">
        <f t="shared" si="37"/>
        <v>832.6323361000774</v>
      </c>
      <c r="H353" s="24"/>
      <c r="I353" s="25">
        <f t="shared" si="38"/>
        <v>0</v>
      </c>
      <c r="J353" s="25">
        <f t="shared" si="39"/>
        <v>832.6323361000774</v>
      </c>
      <c r="K353" s="24"/>
      <c r="L353" s="25">
        <f t="shared" si="40"/>
        <v>0</v>
      </c>
      <c r="M353" s="25">
        <f t="shared" si="41"/>
        <v>832.6323361000774</v>
      </c>
      <c r="N353" s="24"/>
      <c r="O353" s="25">
        <f t="shared" si="44"/>
        <v>112.97132862354363</v>
      </c>
      <c r="P353" s="25">
        <f t="shared" si="42"/>
        <v>551.7312367613671</v>
      </c>
      <c r="Q353" s="24"/>
      <c r="R353" s="25">
        <f t="shared" si="43"/>
        <v>0</v>
      </c>
      <c r="S353" s="25">
        <f t="shared" si="35"/>
        <v>778.8942747667302</v>
      </c>
      <c r="T353" s="24"/>
    </row>
    <row r="354" spans="1:20" ht="12">
      <c r="A354">
        <v>92</v>
      </c>
      <c r="B354" s="26">
        <f t="shared" si="34"/>
        <v>675.1671020125076</v>
      </c>
      <c r="C354" s="26">
        <f t="shared" si="32"/>
        <v>801.6028558471997</v>
      </c>
      <c r="D354" s="26">
        <f ca="1" t="shared" si="33"/>
        <v>1079.458610855363</v>
      </c>
      <c r="E354" s="24"/>
      <c r="F354" s="25"/>
      <c r="G354" s="25">
        <f t="shared" si="37"/>
        <v>778.8942747667302</v>
      </c>
      <c r="H354" s="24"/>
      <c r="I354" s="25">
        <f t="shared" si="38"/>
        <v>0</v>
      </c>
      <c r="J354" s="25">
        <f t="shared" si="39"/>
        <v>778.8942747667302</v>
      </c>
      <c r="K354" s="24"/>
      <c r="L354" s="25">
        <f t="shared" si="40"/>
        <v>0</v>
      </c>
      <c r="M354" s="25">
        <f t="shared" si="41"/>
        <v>778.8942747667302</v>
      </c>
      <c r="N354" s="24"/>
      <c r="O354" s="25">
        <f t="shared" si="44"/>
        <v>51.731236761367086</v>
      </c>
      <c r="P354" s="25">
        <f t="shared" si="42"/>
        <v>645.393202797403</v>
      </c>
      <c r="Q354" s="24"/>
      <c r="R354" s="25">
        <f t="shared" si="43"/>
        <v>0</v>
      </c>
      <c r="S354" s="25">
        <f t="shared" si="35"/>
        <v>908.3131335378465</v>
      </c>
      <c r="T354" s="24"/>
    </row>
    <row r="355" spans="1:20" ht="12">
      <c r="A355">
        <v>93</v>
      </c>
      <c r="B355" s="26">
        <f t="shared" si="34"/>
        <v>801.6028558471997</v>
      </c>
      <c r="C355" s="26">
        <f t="shared" si="32"/>
        <v>915.9046205103255</v>
      </c>
      <c r="D355" s="26">
        <f ca="1" t="shared" si="33"/>
        <v>1121.409936733835</v>
      </c>
      <c r="E355" s="24"/>
      <c r="F355" s="25">
        <f>$G$260</f>
        <v>0</v>
      </c>
      <c r="G355" s="25">
        <f>(G354+$B$260*G354*(1-G354/($D351)))-F355</f>
        <v>908.3131335378465</v>
      </c>
      <c r="H355" s="24"/>
      <c r="I355" s="25">
        <f t="shared" si="38"/>
        <v>0</v>
      </c>
      <c r="J355" s="25">
        <f t="shared" si="39"/>
        <v>908.3131335378465</v>
      </c>
      <c r="K355" s="24"/>
      <c r="L355" s="25">
        <f t="shared" si="40"/>
        <v>0</v>
      </c>
      <c r="M355" s="25">
        <f t="shared" si="41"/>
        <v>908.3131335378465</v>
      </c>
      <c r="N355" s="24"/>
      <c r="O355" s="25">
        <f t="shared" si="44"/>
        <v>145.39320279740298</v>
      </c>
      <c r="P355" s="25">
        <f t="shared" si="42"/>
        <v>561.2933706592555</v>
      </c>
      <c r="Q355" s="24"/>
      <c r="R355" s="25">
        <f t="shared" si="43"/>
        <v>0</v>
      </c>
      <c r="S355" s="25">
        <f t="shared" si="35"/>
        <v>844.7038960738847</v>
      </c>
      <c r="T355" s="24"/>
    </row>
    <row r="356" spans="1:20" ht="12">
      <c r="A356">
        <v>94</v>
      </c>
      <c r="B356" s="26">
        <f t="shared" si="34"/>
        <v>915.9046205103255</v>
      </c>
      <c r="C356" s="26">
        <f t="shared" si="32"/>
        <v>1011.7981613473389</v>
      </c>
      <c r="D356" s="26">
        <f ca="1" t="shared" si="33"/>
        <v>1158.4877162626071</v>
      </c>
      <c r="E356" s="24"/>
      <c r="F356" s="25"/>
      <c r="G356" s="25">
        <f aca="true" t="shared" si="45" ref="G356:G364">G355+$B$260*G355*(1-G355/($D352))</f>
        <v>844.7038960738847</v>
      </c>
      <c r="H356" s="24"/>
      <c r="I356" s="25">
        <f t="shared" si="38"/>
        <v>0</v>
      </c>
      <c r="J356" s="25">
        <f t="shared" si="39"/>
        <v>844.7038960738847</v>
      </c>
      <c r="K356" s="24"/>
      <c r="L356" s="25">
        <f t="shared" si="40"/>
        <v>0</v>
      </c>
      <c r="M356" s="25">
        <f t="shared" si="41"/>
        <v>844.7038960738847</v>
      </c>
      <c r="N356" s="24"/>
      <c r="O356" s="25">
        <f t="shared" si="44"/>
        <v>61.293370659255515</v>
      </c>
      <c r="P356" s="25">
        <f t="shared" si="42"/>
        <v>519.3036620803106</v>
      </c>
      <c r="Q356" s="24"/>
      <c r="R356" s="25">
        <f t="shared" si="43"/>
        <v>0</v>
      </c>
      <c r="S356" s="25">
        <f t="shared" si="35"/>
        <v>675.1671020125076</v>
      </c>
      <c r="T356" s="24"/>
    </row>
    <row r="357" spans="1:20" ht="12">
      <c r="A357">
        <v>95</v>
      </c>
      <c r="B357" s="26">
        <f t="shared" si="34"/>
        <v>1011.7981613473389</v>
      </c>
      <c r="C357" s="26">
        <f t="shared" si="32"/>
        <v>1097.1595079471215</v>
      </c>
      <c r="D357" s="26">
        <f ca="1" t="shared" si="33"/>
        <v>1217.1743893093662</v>
      </c>
      <c r="E357" s="24"/>
      <c r="F357" s="25"/>
      <c r="G357" s="25">
        <f t="shared" si="45"/>
        <v>675.1671020125076</v>
      </c>
      <c r="H357" s="24"/>
      <c r="I357" s="25">
        <f t="shared" si="38"/>
        <v>0</v>
      </c>
      <c r="J357" s="25">
        <f t="shared" si="39"/>
        <v>675.1671020125076</v>
      </c>
      <c r="K357" s="24"/>
      <c r="L357" s="25">
        <f t="shared" si="40"/>
        <v>0</v>
      </c>
      <c r="M357" s="25">
        <f t="shared" si="41"/>
        <v>675.1671020125076</v>
      </c>
      <c r="N357" s="24"/>
      <c r="O357" s="25">
        <f t="shared" si="44"/>
        <v>19.303662080310573</v>
      </c>
      <c r="P357" s="25">
        <f t="shared" si="42"/>
        <v>634.7390781388051</v>
      </c>
      <c r="Q357" s="24"/>
      <c r="R357" s="25">
        <f t="shared" si="43"/>
        <v>0</v>
      </c>
      <c r="S357" s="25">
        <f t="shared" si="35"/>
        <v>801.6028558471997</v>
      </c>
      <c r="T357" s="24"/>
    </row>
    <row r="358" spans="1:20" ht="12">
      <c r="A358">
        <v>96</v>
      </c>
      <c r="B358" s="26">
        <f t="shared" si="34"/>
        <v>1097.1595079471215</v>
      </c>
      <c r="C358" s="26">
        <f t="shared" si="32"/>
        <v>1169.4898887437512</v>
      </c>
      <c r="D358" s="26">
        <f ca="1" t="shared" si="33"/>
        <v>1263.7906249081425</v>
      </c>
      <c r="E358" s="24"/>
      <c r="F358" s="25"/>
      <c r="G358" s="25">
        <f t="shared" si="45"/>
        <v>801.6028558471997</v>
      </c>
      <c r="H358" s="24"/>
      <c r="I358" s="25">
        <f t="shared" si="38"/>
        <v>0</v>
      </c>
      <c r="J358" s="25">
        <f t="shared" si="39"/>
        <v>801.6028558471997</v>
      </c>
      <c r="K358" s="24"/>
      <c r="L358" s="25">
        <f t="shared" si="40"/>
        <v>0</v>
      </c>
      <c r="M358" s="25">
        <f t="shared" si="41"/>
        <v>801.6028558471997</v>
      </c>
      <c r="N358" s="24"/>
      <c r="O358" s="25">
        <f t="shared" si="44"/>
        <v>134.7390781388051</v>
      </c>
      <c r="P358" s="25">
        <f t="shared" si="42"/>
        <v>637.732421491352</v>
      </c>
      <c r="Q358" s="24"/>
      <c r="R358" s="25">
        <f t="shared" si="43"/>
        <v>0</v>
      </c>
      <c r="S358" s="25">
        <f t="shared" si="35"/>
        <v>915.9046205103255</v>
      </c>
      <c r="T358" s="24"/>
    </row>
    <row r="359" spans="1:20" ht="12">
      <c r="A359">
        <v>97</v>
      </c>
      <c r="B359" s="26">
        <f t="shared" si="34"/>
        <v>1169.4898887437512</v>
      </c>
      <c r="C359" s="26">
        <f t="shared" si="32"/>
        <v>1036.7877889159724</v>
      </c>
      <c r="D359" s="26">
        <f ca="1" t="shared" si="33"/>
        <v>953.175994612684</v>
      </c>
      <c r="E359" s="24"/>
      <c r="F359" s="25"/>
      <c r="G359" s="25">
        <f t="shared" si="45"/>
        <v>915.9046205103255</v>
      </c>
      <c r="H359" s="24"/>
      <c r="I359" s="25">
        <f t="shared" si="38"/>
        <v>0</v>
      </c>
      <c r="J359" s="25">
        <f t="shared" si="39"/>
        <v>915.9046205103255</v>
      </c>
      <c r="K359" s="24"/>
      <c r="L359" s="25">
        <f t="shared" si="40"/>
        <v>0</v>
      </c>
      <c r="M359" s="25">
        <f t="shared" si="41"/>
        <v>915.9046205103255</v>
      </c>
      <c r="N359" s="24"/>
      <c r="O359" s="25">
        <f t="shared" si="44"/>
        <v>137.73242149135206</v>
      </c>
      <c r="P359" s="25">
        <f t="shared" si="42"/>
        <v>643.3345086343729</v>
      </c>
      <c r="Q359" s="24"/>
      <c r="R359" s="25">
        <f t="shared" si="43"/>
        <v>0</v>
      </c>
      <c r="S359" s="25">
        <f t="shared" si="35"/>
        <v>1011.7981613473389</v>
      </c>
      <c r="T359" s="24"/>
    </row>
    <row r="360" spans="1:20" ht="12">
      <c r="A360">
        <v>98</v>
      </c>
      <c r="B360" s="26">
        <f t="shared" si="34"/>
        <v>1036.7877889159724</v>
      </c>
      <c r="C360" s="26">
        <f t="shared" si="32"/>
        <v>1080.7062086825242</v>
      </c>
      <c r="D360" s="26">
        <f ca="1" t="shared" si="33"/>
        <v>1132.75498585499</v>
      </c>
      <c r="E360" s="24"/>
      <c r="F360" s="25"/>
      <c r="G360" s="25">
        <f t="shared" si="45"/>
        <v>1011.7981613473389</v>
      </c>
      <c r="H360" s="24"/>
      <c r="I360" s="25">
        <f t="shared" si="38"/>
        <v>0</v>
      </c>
      <c r="J360" s="25">
        <f t="shared" si="39"/>
        <v>1011.7981613473389</v>
      </c>
      <c r="K360" s="24"/>
      <c r="L360" s="25">
        <f t="shared" si="40"/>
        <v>0</v>
      </c>
      <c r="M360" s="25">
        <f t="shared" si="41"/>
        <v>1011.7981613473389</v>
      </c>
      <c r="N360" s="24"/>
      <c r="O360" s="25">
        <f t="shared" si="44"/>
        <v>143.33450863437292</v>
      </c>
      <c r="P360" s="25">
        <f t="shared" si="42"/>
        <v>651.6508237896479</v>
      </c>
      <c r="Q360" s="24"/>
      <c r="R360" s="25">
        <f t="shared" si="43"/>
        <v>11.798161347338919</v>
      </c>
      <c r="S360" s="25">
        <f t="shared" si="35"/>
        <v>1097.1595079471215</v>
      </c>
      <c r="T360" s="24"/>
    </row>
    <row r="361" spans="1:20" ht="12">
      <c r="A361">
        <v>99</v>
      </c>
      <c r="B361" s="26">
        <f t="shared" si="34"/>
        <v>1080.7062086825242</v>
      </c>
      <c r="C361" s="26">
        <f t="shared" si="32"/>
        <v>1155.5217912337923</v>
      </c>
      <c r="D361" s="26">
        <f ca="1" t="shared" si="33"/>
        <v>1254.384292155737</v>
      </c>
      <c r="E361" s="24"/>
      <c r="F361" s="25"/>
      <c r="G361" s="25">
        <f t="shared" si="45"/>
        <v>1097.1595079471215</v>
      </c>
      <c r="H361" s="24"/>
      <c r="I361" s="25">
        <f t="shared" si="38"/>
        <v>0</v>
      </c>
      <c r="J361" s="25">
        <f t="shared" si="39"/>
        <v>1097.1595079471215</v>
      </c>
      <c r="K361" s="24"/>
      <c r="L361" s="25">
        <f t="shared" si="40"/>
        <v>0</v>
      </c>
      <c r="M361" s="25">
        <f t="shared" si="41"/>
        <v>1097.1595079471215</v>
      </c>
      <c r="N361" s="24"/>
      <c r="O361" s="25">
        <f t="shared" si="44"/>
        <v>151.65082378964792</v>
      </c>
      <c r="P361" s="25">
        <f t="shared" si="42"/>
        <v>657.819419534898</v>
      </c>
      <c r="Q361" s="24"/>
      <c r="R361" s="25">
        <f t="shared" si="43"/>
        <v>97.15950794712148</v>
      </c>
      <c r="S361" s="25">
        <f t="shared" si="35"/>
        <v>1169.4898887437512</v>
      </c>
      <c r="T361" s="24"/>
    </row>
    <row r="362" spans="1:20" ht="12">
      <c r="A362">
        <v>100</v>
      </c>
      <c r="B362" s="26">
        <f t="shared" si="34"/>
        <v>1155.5217912337923</v>
      </c>
      <c r="C362" s="26">
        <f t="shared" si="32"/>
        <v>0</v>
      </c>
      <c r="D362" s="26">
        <f ca="1" t="shared" si="33"/>
        <v>1201.724199376622</v>
      </c>
      <c r="E362" s="24"/>
      <c r="F362" s="25"/>
      <c r="G362" s="25">
        <f t="shared" si="45"/>
        <v>1169.4898887437512</v>
      </c>
      <c r="H362" s="24"/>
      <c r="I362" s="25">
        <f t="shared" si="38"/>
        <v>0</v>
      </c>
      <c r="J362" s="25">
        <f t="shared" si="39"/>
        <v>1169.4898887437512</v>
      </c>
      <c r="K362" s="24"/>
      <c r="L362" s="25">
        <f t="shared" si="40"/>
        <v>0</v>
      </c>
      <c r="M362" s="25">
        <f t="shared" si="41"/>
        <v>1169.4898887437512</v>
      </c>
      <c r="N362" s="24"/>
      <c r="O362" s="25">
        <f t="shared" si="44"/>
        <v>157.81941953489797</v>
      </c>
      <c r="P362" s="25">
        <f t="shared" si="42"/>
        <v>601.9178472137422</v>
      </c>
      <c r="Q362" s="24"/>
      <c r="R362" s="25">
        <f t="shared" si="43"/>
        <v>169.48988874375118</v>
      </c>
      <c r="S362" s="25">
        <f t="shared" si="35"/>
        <v>1036.7877889159724</v>
      </c>
      <c r="T362" s="24"/>
    </row>
    <row r="363" spans="2:20" ht="12">
      <c r="B363" s="26"/>
      <c r="C363" s="24"/>
      <c r="D363" s="24"/>
      <c r="E363" s="24"/>
      <c r="F363" s="25"/>
      <c r="G363" s="25">
        <f t="shared" si="45"/>
        <v>1036.7877889159724</v>
      </c>
      <c r="H363" s="24"/>
      <c r="I363" s="25">
        <f t="shared" si="38"/>
        <v>0</v>
      </c>
      <c r="J363" s="25">
        <f t="shared" si="39"/>
        <v>1036.7877889159724</v>
      </c>
      <c r="K363" s="24"/>
      <c r="L363" s="25">
        <f t="shared" si="40"/>
        <v>0</v>
      </c>
      <c r="M363" s="25">
        <f t="shared" si="41"/>
        <v>1036.7877889159724</v>
      </c>
      <c r="N363" s="24"/>
      <c r="O363" s="25">
        <f t="shared" si="44"/>
        <v>101.91784721374222</v>
      </c>
      <c r="P363" s="25">
        <f t="shared" si="42"/>
        <v>641.0368313103794</v>
      </c>
      <c r="Q363" s="24"/>
      <c r="R363" s="25">
        <f t="shared" si="43"/>
        <v>36.78778891597244</v>
      </c>
      <c r="S363" s="25">
        <f t="shared" si="35"/>
        <v>1080.7062086825242</v>
      </c>
      <c r="T363" s="24"/>
    </row>
    <row r="364" spans="2:20" ht="12">
      <c r="B364" s="26"/>
      <c r="C364" s="24"/>
      <c r="D364" s="24"/>
      <c r="E364" s="24"/>
      <c r="F364" s="25"/>
      <c r="G364" s="25">
        <f t="shared" si="45"/>
        <v>1080.7062086825242</v>
      </c>
      <c r="H364" s="24"/>
      <c r="I364" s="25">
        <f t="shared" si="38"/>
        <v>0</v>
      </c>
      <c r="J364" s="25">
        <f t="shared" si="39"/>
        <v>1080.7062086825242</v>
      </c>
      <c r="K364" s="24"/>
      <c r="L364" s="25">
        <f t="shared" si="40"/>
        <v>0</v>
      </c>
      <c r="M364" s="25">
        <f t="shared" si="41"/>
        <v>1080.7062086825242</v>
      </c>
      <c r="N364" s="24"/>
      <c r="O364" s="25">
        <f t="shared" si="44"/>
        <v>141.0368313103794</v>
      </c>
      <c r="P364" s="25">
        <f t="shared" si="42"/>
        <v>656.7216343712635</v>
      </c>
      <c r="Q364" s="24"/>
      <c r="R364" s="25">
        <f t="shared" si="43"/>
        <v>80.70620868252422</v>
      </c>
      <c r="S364" s="25">
        <f t="shared" si="35"/>
        <v>1155.5217912337923</v>
      </c>
      <c r="T364" s="24"/>
    </row>
    <row r="365" spans="2:20" ht="12">
      <c r="B365" s="26"/>
      <c r="C365" s="24"/>
      <c r="D365" s="24"/>
      <c r="E365" s="24"/>
      <c r="F365" s="25">
        <f>$G$260</f>
        <v>0</v>
      </c>
      <c r="G365" s="25">
        <f>(G364+$B$260*G364*(1-G364/($D361)))-F365</f>
        <v>1155.5217912337923</v>
      </c>
      <c r="H365" s="24"/>
      <c r="I365" s="25">
        <f t="shared" si="38"/>
        <v>0</v>
      </c>
      <c r="J365" s="25">
        <f t="shared" si="39"/>
        <v>1155.5217912337923</v>
      </c>
      <c r="K365" s="24"/>
      <c r="L365" s="25">
        <f t="shared" si="40"/>
        <v>0</v>
      </c>
      <c r="M365" s="25">
        <f t="shared" si="41"/>
        <v>1155.5217912337923</v>
      </c>
      <c r="N365" s="24"/>
      <c r="O365" s="25">
        <f t="shared" si="44"/>
        <v>156.72163437126346</v>
      </c>
      <c r="P365" s="25">
        <f t="shared" si="42"/>
        <v>648.9172704571121</v>
      </c>
      <c r="Q365" s="24"/>
      <c r="R365" s="25">
        <f t="shared" si="43"/>
        <v>155.52179123379233</v>
      </c>
      <c r="S365" s="25">
        <f t="shared" si="35"/>
        <v>1177.7348287361624</v>
      </c>
      <c r="T365" s="24"/>
    </row>
    <row r="366" spans="2:20" ht="12">
      <c r="B366" s="26"/>
      <c r="C366" s="24"/>
      <c r="D366" s="24"/>
      <c r="E366" s="24"/>
      <c r="F366" s="24"/>
      <c r="G366" s="24"/>
      <c r="H366" s="24"/>
      <c r="I366" s="24"/>
      <c r="J366" s="24"/>
      <c r="K366" s="24"/>
      <c r="L366" s="24"/>
      <c r="M366" s="24"/>
      <c r="N366" s="24"/>
      <c r="O366" s="24"/>
      <c r="P366" s="24"/>
      <c r="Q366" s="24"/>
      <c r="R366" s="24"/>
      <c r="S366" s="24"/>
      <c r="T366" s="24"/>
    </row>
    <row r="367" spans="2:19" ht="12">
      <c r="B367" s="26"/>
      <c r="E367" s="24"/>
      <c r="G367" s="24"/>
      <c r="H367" s="24" t="s">
        <v>6</v>
      </c>
      <c r="J367" s="24"/>
      <c r="K367" s="24" t="s">
        <v>6</v>
      </c>
      <c r="M367" s="24"/>
      <c r="N367" s="24"/>
      <c r="P367" s="24"/>
      <c r="Q367" s="24"/>
      <c r="S367" s="24"/>
    </row>
    <row r="368" spans="2:19" ht="12">
      <c r="B368" s="26"/>
      <c r="E368" s="24"/>
      <c r="F368" s="24"/>
      <c r="G368" s="24"/>
      <c r="H368" s="24"/>
      <c r="I368" s="24"/>
      <c r="J368" s="24"/>
      <c r="K368" s="24"/>
      <c r="L368" s="24"/>
      <c r="M368" s="24"/>
      <c r="N368" s="24"/>
      <c r="O368" s="24"/>
      <c r="P368" s="24"/>
      <c r="Q368" s="24"/>
      <c r="R368" s="24"/>
      <c r="S368" s="24"/>
    </row>
    <row r="369" spans="2:19" ht="12.75">
      <c r="B369" s="26"/>
      <c r="E369" s="24"/>
      <c r="F369" s="24"/>
      <c r="G369" s="24"/>
      <c r="H369" s="24"/>
      <c r="I369" s="24"/>
      <c r="J369" s="24"/>
      <c r="K369" s="24"/>
      <c r="L369" s="24"/>
      <c r="M369" s="24"/>
      <c r="N369" s="24"/>
      <c r="O369" s="24"/>
      <c r="P369" s="24"/>
      <c r="Q369" s="24"/>
      <c r="R369" s="24"/>
      <c r="S369" s="24"/>
    </row>
    <row r="370" spans="2:5" ht="12.75">
      <c r="B370" s="26"/>
      <c r="E370" s="24"/>
    </row>
    <row r="371" spans="2:5" ht="12.75">
      <c r="B371" s="26"/>
      <c r="E371" s="24"/>
    </row>
    <row r="372" spans="2:5" ht="12.75">
      <c r="B372" s="26"/>
      <c r="E372" s="24"/>
    </row>
    <row r="373" spans="2:5" ht="12.75">
      <c r="B373" s="26"/>
      <c r="E373" s="24"/>
    </row>
    <row r="374" spans="2:5" ht="12.75">
      <c r="B374" s="26"/>
      <c r="E374" s="24" t="s">
        <v>6</v>
      </c>
    </row>
    <row r="375" spans="2:5" ht="12.75">
      <c r="B375" s="26"/>
      <c r="E375" s="24"/>
    </row>
    <row r="376" spans="2:5" ht="12.75">
      <c r="B376" s="26"/>
      <c r="E376" s="24"/>
    </row>
    <row r="377" ht="12.75">
      <c r="B377" s="26"/>
    </row>
    <row r="378" ht="12.75">
      <c r="B378" s="26"/>
    </row>
    <row r="379" ht="12.75">
      <c r="B379" s="26"/>
    </row>
    <row r="380" ht="12.75">
      <c r="B380" s="26"/>
    </row>
    <row r="381" ht="12.75">
      <c r="B381" s="26"/>
    </row>
    <row r="382" ht="12.75">
      <c r="B382" s="26"/>
    </row>
    <row r="383" ht="12.75">
      <c r="B383" s="26"/>
    </row>
    <row r="384" ht="12.75">
      <c r="B384" s="26"/>
    </row>
    <row r="385" ht="12.75">
      <c r="B385" s="26"/>
    </row>
    <row r="386" ht="12.75">
      <c r="B386" s="26"/>
    </row>
    <row r="387" ht="12.75">
      <c r="B387" s="26"/>
    </row>
    <row r="388" ht="12.75">
      <c r="B388" s="26"/>
    </row>
    <row r="389" ht="12.75">
      <c r="B389" s="26"/>
    </row>
    <row r="390" ht="12">
      <c r="B390" s="26"/>
    </row>
    <row r="391" ht="12">
      <c r="B391" s="26"/>
    </row>
    <row r="392" ht="12">
      <c r="B392" s="26"/>
    </row>
    <row r="393" ht="12">
      <c r="B393" s="26"/>
    </row>
    <row r="394" ht="12">
      <c r="B394" s="26"/>
    </row>
    <row r="395" ht="12">
      <c r="B395" s="26"/>
    </row>
    <row r="396" ht="12">
      <c r="B396" s="26"/>
    </row>
    <row r="397" ht="12">
      <c r="B397" s="26"/>
    </row>
    <row r="398" ht="12">
      <c r="B398" s="26"/>
    </row>
    <row r="399" ht="12">
      <c r="B399" s="26"/>
    </row>
    <row r="400" ht="12">
      <c r="B400" s="26"/>
    </row>
    <row r="401" ht="12">
      <c r="B401" s="26"/>
    </row>
    <row r="402" ht="12">
      <c r="B402" s="26"/>
    </row>
    <row r="403" ht="12">
      <c r="B403" s="26"/>
    </row>
    <row r="404" ht="12">
      <c r="B404" s="26"/>
    </row>
    <row r="405" ht="12">
      <c r="B405" s="26"/>
    </row>
    <row r="406" ht="12">
      <c r="B406" s="26"/>
    </row>
    <row r="407" ht="12">
      <c r="B407" s="26"/>
    </row>
    <row r="408" ht="12">
      <c r="B408" s="26"/>
    </row>
    <row r="409" ht="12">
      <c r="B409" s="26"/>
    </row>
    <row r="410" ht="12">
      <c r="B410" s="26"/>
    </row>
    <row r="411" ht="12">
      <c r="B411" s="26"/>
    </row>
    <row r="412" ht="12">
      <c r="B412" s="26"/>
    </row>
    <row r="413" ht="12">
      <c r="B413" s="26"/>
    </row>
    <row r="414" ht="12">
      <c r="B414" s="26"/>
    </row>
    <row r="415" ht="12">
      <c r="B415" s="26"/>
    </row>
    <row r="416" ht="12">
      <c r="B416" s="26"/>
    </row>
    <row r="417" ht="12">
      <c r="B417" s="26"/>
    </row>
    <row r="418" ht="12">
      <c r="B418" s="26"/>
    </row>
    <row r="419" ht="12">
      <c r="B419" s="26"/>
    </row>
    <row r="420" ht="12">
      <c r="B420" s="26"/>
    </row>
    <row r="421" ht="12">
      <c r="B421" s="26"/>
    </row>
    <row r="422" ht="12">
      <c r="B422" s="26"/>
    </row>
    <row r="423" ht="12">
      <c r="B423" s="26"/>
    </row>
    <row r="424" ht="12">
      <c r="B424" s="26"/>
    </row>
    <row r="425" ht="12">
      <c r="B425" s="26"/>
    </row>
    <row r="426" ht="12">
      <c r="B426" s="26"/>
    </row>
    <row r="427" ht="12">
      <c r="B427" s="26"/>
    </row>
    <row r="428" ht="12">
      <c r="B428" s="26"/>
    </row>
    <row r="429" ht="12">
      <c r="B429" s="26"/>
    </row>
    <row r="430" ht="12">
      <c r="B430" s="26"/>
    </row>
    <row r="431" ht="12">
      <c r="B431" s="26"/>
    </row>
    <row r="432" ht="12">
      <c r="B432" s="26"/>
    </row>
    <row r="433" ht="12">
      <c r="B433" s="26"/>
    </row>
    <row r="434" ht="12">
      <c r="B434" s="26"/>
    </row>
    <row r="435" ht="12">
      <c r="B435" s="26"/>
    </row>
    <row r="436" ht="12">
      <c r="B436" s="26"/>
    </row>
    <row r="437" ht="12">
      <c r="B437" s="26"/>
    </row>
    <row r="438" ht="12">
      <c r="B438" s="26"/>
    </row>
    <row r="439" ht="12">
      <c r="B439" s="26"/>
    </row>
    <row r="440" ht="12">
      <c r="B440" s="26"/>
    </row>
    <row r="441" ht="12">
      <c r="B441" s="26"/>
    </row>
    <row r="442" ht="12">
      <c r="B442" s="26"/>
    </row>
    <row r="443" ht="12">
      <c r="B443" s="26"/>
    </row>
    <row r="444" ht="12">
      <c r="B444" s="26"/>
    </row>
    <row r="445" ht="12">
      <c r="B445" s="26"/>
    </row>
    <row r="446" ht="12">
      <c r="B446" s="26"/>
    </row>
    <row r="447" ht="12">
      <c r="B447" s="26"/>
    </row>
    <row r="448" ht="12">
      <c r="B448" s="26"/>
    </row>
    <row r="449" ht="12">
      <c r="B449" s="26"/>
    </row>
    <row r="450" ht="12">
      <c r="B450" s="26"/>
    </row>
    <row r="451" ht="12">
      <c r="B451" s="26"/>
    </row>
    <row r="452" ht="12">
      <c r="B452" s="26"/>
    </row>
    <row r="453" ht="12">
      <c r="B453" s="26"/>
    </row>
    <row r="454" ht="12">
      <c r="B454" s="26"/>
    </row>
    <row r="455" ht="12">
      <c r="B455" s="26"/>
    </row>
    <row r="456" ht="12">
      <c r="B456" s="26"/>
    </row>
    <row r="457" ht="12">
      <c r="B457" s="26"/>
    </row>
    <row r="458" ht="12">
      <c r="B458" s="26"/>
    </row>
    <row r="459" ht="12">
      <c r="B459" s="26"/>
    </row>
    <row r="460" ht="12">
      <c r="B460" s="26"/>
    </row>
    <row r="461" ht="12">
      <c r="B461" s="26"/>
    </row>
    <row r="462" ht="12">
      <c r="B462" s="26"/>
    </row>
    <row r="463" ht="12">
      <c r="B463" s="26"/>
    </row>
    <row r="464" ht="12">
      <c r="B464" s="26"/>
    </row>
    <row r="465" ht="12">
      <c r="B465" s="26"/>
    </row>
    <row r="466" ht="12">
      <c r="B466" s="26"/>
    </row>
    <row r="467" ht="12">
      <c r="B467" s="26"/>
    </row>
    <row r="468" ht="12">
      <c r="B468" s="26"/>
    </row>
    <row r="469" ht="12">
      <c r="B469" s="26"/>
    </row>
    <row r="470" ht="12">
      <c r="B470" s="26"/>
    </row>
    <row r="471" ht="12">
      <c r="B471" s="26"/>
    </row>
    <row r="472" ht="12">
      <c r="B472" s="26"/>
    </row>
    <row r="473" ht="12">
      <c r="B473" s="26"/>
    </row>
    <row r="474" ht="12">
      <c r="B474" s="26"/>
    </row>
    <row r="475" ht="12">
      <c r="B475" s="26"/>
    </row>
    <row r="476" ht="12">
      <c r="B476" s="26"/>
    </row>
    <row r="477" ht="12">
      <c r="B477" s="26"/>
    </row>
    <row r="478" ht="12">
      <c r="B478" s="26"/>
    </row>
    <row r="479" ht="12">
      <c r="B479" s="26"/>
    </row>
    <row r="480" ht="12">
      <c r="B480" s="26"/>
    </row>
    <row r="481" ht="12">
      <c r="B481" s="26"/>
    </row>
    <row r="482" ht="12">
      <c r="B482" s="26"/>
    </row>
    <row r="483" ht="12">
      <c r="B483" s="26"/>
    </row>
    <row r="484" ht="12">
      <c r="B484" s="26"/>
    </row>
    <row r="485" ht="12">
      <c r="B485" s="26"/>
    </row>
    <row r="486" ht="12">
      <c r="B486" s="26"/>
    </row>
    <row r="487" ht="12">
      <c r="B487" s="26"/>
    </row>
    <row r="488" ht="12">
      <c r="B488" s="26"/>
    </row>
    <row r="489" ht="12">
      <c r="B489" s="26"/>
    </row>
    <row r="490" ht="12">
      <c r="B490" s="26"/>
    </row>
    <row r="491" ht="12">
      <c r="B491" s="26"/>
    </row>
    <row r="492" ht="12">
      <c r="B492" s="26"/>
    </row>
    <row r="493" ht="12">
      <c r="B493" s="26"/>
    </row>
    <row r="494" ht="12">
      <c r="B494" s="26"/>
    </row>
    <row r="495" ht="12">
      <c r="B495" s="26"/>
    </row>
    <row r="496" ht="12">
      <c r="B496" s="26"/>
    </row>
    <row r="497" ht="12">
      <c r="B497" s="26"/>
    </row>
    <row r="498" ht="12">
      <c r="B498" s="26"/>
    </row>
    <row r="499" ht="12">
      <c r="B499" s="26"/>
    </row>
    <row r="500" ht="12">
      <c r="B500" s="26"/>
    </row>
    <row r="501" ht="12">
      <c r="B501" s="26"/>
    </row>
    <row r="502" ht="12">
      <c r="B502" s="26"/>
    </row>
    <row r="503" ht="12">
      <c r="B503" s="26"/>
    </row>
    <row r="504" ht="12">
      <c r="B504" s="26"/>
    </row>
    <row r="505" ht="12">
      <c r="B505" s="26"/>
    </row>
    <row r="506" ht="12">
      <c r="B506" s="26"/>
    </row>
    <row r="507" ht="12">
      <c r="B507" s="26"/>
    </row>
    <row r="508" ht="12">
      <c r="B508" s="26"/>
    </row>
    <row r="509" ht="12">
      <c r="B509" s="26"/>
    </row>
    <row r="510" ht="12">
      <c r="B510" s="26"/>
    </row>
    <row r="511" ht="12">
      <c r="B511" s="26"/>
    </row>
    <row r="512" ht="12">
      <c r="B512" s="26"/>
    </row>
    <row r="513" ht="12">
      <c r="B513" s="26"/>
    </row>
    <row r="514" ht="12">
      <c r="B514" s="26"/>
    </row>
    <row r="515" ht="12">
      <c r="B515" s="26"/>
    </row>
    <row r="516" ht="12">
      <c r="B516" s="26"/>
    </row>
    <row r="517" ht="12">
      <c r="B517" s="26"/>
    </row>
    <row r="518" ht="12">
      <c r="B518" s="26"/>
    </row>
    <row r="519" ht="12">
      <c r="B519" s="26"/>
    </row>
    <row r="520" ht="12">
      <c r="B520" s="26"/>
    </row>
    <row r="521" ht="12">
      <c r="B521" s="26"/>
    </row>
    <row r="522" ht="12">
      <c r="B522" s="26"/>
    </row>
    <row r="523" ht="12">
      <c r="B523" s="26"/>
    </row>
    <row r="524" ht="12">
      <c r="B524" s="26"/>
    </row>
    <row r="525" ht="12">
      <c r="B525" s="26"/>
    </row>
    <row r="526" ht="12">
      <c r="B526" s="26"/>
    </row>
    <row r="527" ht="12">
      <c r="B527" s="26"/>
    </row>
    <row r="528" ht="12">
      <c r="B528" s="26"/>
    </row>
    <row r="529" ht="12">
      <c r="B529" s="26"/>
    </row>
    <row r="530" ht="12">
      <c r="B530" s="26"/>
    </row>
    <row r="531" ht="12">
      <c r="B531" s="26"/>
    </row>
    <row r="532" ht="12">
      <c r="B532" s="26"/>
    </row>
    <row r="533" ht="12">
      <c r="B533" s="26"/>
    </row>
  </sheetData>
  <mergeCells count="2">
    <mergeCell ref="J1:M1"/>
    <mergeCell ref="E3:J3"/>
  </mergeCells>
  <printOptions/>
  <pageMargins left="0.75" right="0.75" top="1" bottom="1" header="0.5" footer="0.5"/>
  <pageSetup fitToHeight="0" fitToWidth="1" horizontalDpi="600" verticalDpi="600" orientation="portrait" scale="35"/>
  <rowBreaks count="3" manualBreakCount="3">
    <brk id="121" max="25" man="1"/>
    <brk id="227" max="25" man="1"/>
    <brk id="366" max="25" man="1"/>
  </rowBreaks>
  <colBreaks count="1" manualBreakCount="1">
    <brk id="13" max="65535" man="1"/>
  </colBreaks>
  <drawing r:id="rId4"/>
  <legacyDrawing r:id="rId3"/>
  <oleObjects>
    <oleObject progId="Equation.3" shapeId="5675906"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2011-05-05T21:10:49Z</cp:lastPrinted>
  <dcterms:created xsi:type="dcterms:W3CDTF">2008-12-22T17:04:43Z</dcterms:created>
  <dcterms:modified xsi:type="dcterms:W3CDTF">2012-11-04T01:23:33Z</dcterms:modified>
  <cp:category/>
  <cp:version/>
  <cp:contentType/>
  <cp:contentStatus/>
</cp:coreProperties>
</file>